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6. Talleres\8 charlas\"/>
    </mc:Choice>
  </mc:AlternateContent>
  <xr:revisionPtr revIDLastSave="0" documentId="13_ncr:1_{D56B1736-3EB6-4D4F-8446-BBF07D2526D4}" xr6:coauthVersionLast="47" xr6:coauthVersionMax="47" xr10:uidLastSave="{00000000-0000-0000-0000-000000000000}"/>
  <bookViews>
    <workbookView xWindow="-80" yWindow="-80" windowWidth="19360" windowHeight="10360" tabRatio="930" xr2:uid="{D3671761-23BC-482D-AAE9-2FD210AFA8B7}"/>
  </bookViews>
  <sheets>
    <sheet name="Enunciado - Desarrollo" sheetId="1" r:id="rId1"/>
    <sheet name="PPM" sheetId="11" r:id="rId2"/>
    <sheet name="F22 14 D n°8" sheetId="3" r:id="rId3"/>
    <sheet name="F22 anverso Transparente" sheetId="2" r:id="rId4"/>
    <sheet name="F1947" sheetId="5" r:id="rId5"/>
    <sheet name="F22 anverso socio 1" sheetId="4" r:id="rId6"/>
    <sheet name="F22 anverso socio 2" sheetId="8" r:id="rId7"/>
    <sheet name="Cert. 69 socio 1" sheetId="6" r:id="rId8"/>
    <sheet name="Cert. 69 socio 2" sheetId="9" r:id="rId9"/>
    <sheet name="Tabla IGC" sheetId="10" r:id="rId10"/>
  </sheets>
  <externalReferences>
    <externalReference r:id="rId11"/>
    <externalReference r:id="rId12"/>
  </externalReferences>
  <definedNames>
    <definedName name="aa" localSheetId="7">#REF!</definedName>
    <definedName name="aa" localSheetId="8">#REF!</definedName>
    <definedName name="aa" localSheetId="4">#REF!</definedName>
    <definedName name="aa" localSheetId="5">#REF!</definedName>
    <definedName name="aa" localSheetId="6">#REF!</definedName>
    <definedName name="aa">#REF!</definedName>
    <definedName name="aaa" localSheetId="7">#REF!</definedName>
    <definedName name="aaa" localSheetId="8">#REF!</definedName>
    <definedName name="aaa" localSheetId="4">#REF!</definedName>
    <definedName name="aaa" localSheetId="5">#REF!</definedName>
    <definedName name="aaa" localSheetId="6">#REF!</definedName>
    <definedName name="aaa">#REF!</definedName>
    <definedName name="aaaa" localSheetId="7">#REF!</definedName>
    <definedName name="aaaa" localSheetId="8">#REF!</definedName>
    <definedName name="aaaa" localSheetId="4">#REF!</definedName>
    <definedName name="aaaa" localSheetId="5">#REF!</definedName>
    <definedName name="aaaa" localSheetId="6">#REF!</definedName>
    <definedName name="aaaa">#REF!</definedName>
    <definedName name="casa" localSheetId="7">#REF!</definedName>
    <definedName name="casa" localSheetId="8">#REF!</definedName>
    <definedName name="casa" localSheetId="4">#REF!</definedName>
    <definedName name="casa" localSheetId="5">#REF!</definedName>
    <definedName name="casa" localSheetId="6">#REF!</definedName>
    <definedName name="casa">#REF!</definedName>
    <definedName name="CERTIFICADO" localSheetId="7">#REF!</definedName>
    <definedName name="CERTIFICADO" localSheetId="8">#REF!</definedName>
    <definedName name="CERTIFICADO" localSheetId="4">#REF!</definedName>
    <definedName name="CERTIFICADO" localSheetId="9">#REF!</definedName>
    <definedName name="CERTIFICADO">#REF!</definedName>
    <definedName name="g" localSheetId="7">#REF!</definedName>
    <definedName name="g" localSheetId="8">#REF!</definedName>
    <definedName name="g" localSheetId="4">#REF!</definedName>
    <definedName name="g">#REF!</definedName>
    <definedName name="GVKey">""</definedName>
    <definedName name="INVERSION" localSheetId="2">#REF!</definedName>
    <definedName name="INVERSION" localSheetId="5">#REF!</definedName>
    <definedName name="INVERSION" localSheetId="6">#REF!</definedName>
    <definedName name="INVERSION" localSheetId="3">#REF!</definedName>
    <definedName name="INVERSION" localSheetId="9">#REF!</definedName>
    <definedName name="INVERSION">#REF!</definedName>
    <definedName name="mmm" localSheetId="7">#REF!</definedName>
    <definedName name="mmm" localSheetId="8">#REF!</definedName>
    <definedName name="mmm" localSheetId="4">#REF!</definedName>
    <definedName name="mmm">#REF!</definedName>
    <definedName name="operacion" localSheetId="2">#REF!</definedName>
    <definedName name="operacion" localSheetId="5">#REF!</definedName>
    <definedName name="operacion" localSheetId="6">#REF!</definedName>
    <definedName name="operacion" localSheetId="3">#REF!</definedName>
    <definedName name="operacion" localSheetId="9">#REF!</definedName>
    <definedName name="operacion">#REF!</definedName>
    <definedName name="OPERACION1" localSheetId="2">#REF!</definedName>
    <definedName name="OPERACION1" localSheetId="5">#REF!</definedName>
    <definedName name="OPERACION1" localSheetId="6">#REF!</definedName>
    <definedName name="OPERACION1" localSheetId="3">#REF!</definedName>
    <definedName name="OPERACION1" localSheetId="9">#REF!</definedName>
    <definedName name="OPERACION1">#REF!</definedName>
    <definedName name="operacion4" localSheetId="7">#REF!</definedName>
    <definedName name="operacion4" localSheetId="8">#REF!</definedName>
    <definedName name="operacion4" localSheetId="4">#REF!</definedName>
    <definedName name="operacion4">#REF!</definedName>
    <definedName name="pert" localSheetId="7">#REF!</definedName>
    <definedName name="pert" localSheetId="8">#REF!</definedName>
    <definedName name="pert" localSheetId="4">#REF!</definedName>
    <definedName name="pert">#REF!</definedName>
    <definedName name="Print_Area" localSheetId="4">'F1947'!$A$1:$Q$45</definedName>
    <definedName name="SPSet">"current"</definedName>
    <definedName name="SPWS_WBID">""</definedName>
    <definedName name="ssss" localSheetId="7">#REF!</definedName>
    <definedName name="ssss" localSheetId="8">#REF!</definedName>
    <definedName name="ssss" localSheetId="4">#REF!</definedName>
    <definedName name="ssss" localSheetId="5">#REF!</definedName>
    <definedName name="ssss" localSheetId="6">#REF!</definedName>
    <definedName name="ssss">#REF!</definedName>
    <definedName name="v" localSheetId="7">'[1]Registrar F.22 AT.2013'!$A$2:$B$182</definedName>
    <definedName name="v" localSheetId="8">'[1]Registrar F.22 AT.2013'!$A$2:$B$182</definedName>
    <definedName name="v" localSheetId="4">'[1]Registrar F.22 AT.2013'!$A$2:$B$182</definedName>
    <definedName name="v" localSheetId="5">'[2]Registrar '!$A$2:$B$182</definedName>
    <definedName name="v" localSheetId="6">'[2]Registrar '!$A$2:$B$182</definedName>
    <definedName name="v">'[1]Registrar F.22 AT.2013'!$A$2:$B$182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02" i="4" l="1"/>
  <c r="E89" i="1"/>
  <c r="E88" i="1"/>
  <c r="D69" i="1"/>
  <c r="D66" i="1"/>
  <c r="D60" i="1"/>
  <c r="AG33" i="4"/>
  <c r="D76" i="1" l="1"/>
  <c r="S18" i="11"/>
  <c r="S8" i="11"/>
  <c r="S7" i="11"/>
  <c r="S6" i="11"/>
  <c r="D63" i="1"/>
  <c r="K91" i="3" s="1"/>
  <c r="D61" i="1"/>
  <c r="D38" i="1"/>
  <c r="Q7" i="11"/>
  <c r="Q8" i="11"/>
  <c r="Q9" i="11"/>
  <c r="Q10" i="11"/>
  <c r="Q11" i="11"/>
  <c r="Q12" i="11"/>
  <c r="Q13" i="11"/>
  <c r="Q14" i="11"/>
  <c r="Q15" i="11"/>
  <c r="Q16" i="11"/>
  <c r="Q17" i="11"/>
  <c r="Q6" i="11"/>
  <c r="Q18" i="11"/>
  <c r="R17" i="11"/>
  <c r="S17" i="11" s="1"/>
  <c r="T17" i="11" s="1"/>
  <c r="R16" i="11"/>
  <c r="S16" i="11" s="1"/>
  <c r="T16" i="11" s="1"/>
  <c r="S15" i="11"/>
  <c r="T15" i="11" s="1"/>
  <c r="R15" i="11"/>
  <c r="R14" i="11"/>
  <c r="R13" i="11"/>
  <c r="S13" i="11" s="1"/>
  <c r="T13" i="11" s="1"/>
  <c r="R12" i="11"/>
  <c r="S11" i="11"/>
  <c r="T11" i="11" s="1"/>
  <c r="R11" i="11"/>
  <c r="R10" i="11"/>
  <c r="R9" i="11"/>
  <c r="R8" i="11"/>
  <c r="T8" i="11" s="1"/>
  <c r="T7" i="11"/>
  <c r="R7" i="11"/>
  <c r="R6" i="11"/>
  <c r="E63" i="1" l="1"/>
  <c r="S10" i="11"/>
  <c r="T10" i="11" s="1"/>
  <c r="S12" i="11"/>
  <c r="T12" i="11" s="1"/>
  <c r="S14" i="11"/>
  <c r="T14" i="11" s="1"/>
  <c r="S9" i="11"/>
  <c r="T9" i="11" s="1"/>
  <c r="T6" i="11"/>
  <c r="T18" i="11" l="1"/>
  <c r="I115" i="3" l="1"/>
  <c r="K83" i="3"/>
  <c r="E12" i="1"/>
  <c r="F12" i="1" s="1"/>
  <c r="D56" i="1" s="1"/>
  <c r="D75" i="1" s="1"/>
  <c r="E11" i="1"/>
  <c r="F11" i="1" s="1"/>
  <c r="D54" i="1" s="1"/>
  <c r="J89" i="1"/>
  <c r="P6" i="9" s="1"/>
  <c r="J88" i="1"/>
  <c r="AJ91" i="4" s="1"/>
  <c r="J17" i="1"/>
  <c r="I18" i="1"/>
  <c r="J18" i="1"/>
  <c r="I19" i="1"/>
  <c r="J19" i="1"/>
  <c r="J20" i="1" s="1"/>
  <c r="D24" i="1"/>
  <c r="F88" i="1" s="1"/>
  <c r="D25" i="1"/>
  <c r="G24" i="5" s="1"/>
  <c r="D62" i="1"/>
  <c r="E62" i="1" s="1"/>
  <c r="I102" i="3"/>
  <c r="B6" i="9"/>
  <c r="B6" i="6"/>
  <c r="AF105" i="8"/>
  <c r="AF106" i="8"/>
  <c r="AF107" i="8"/>
  <c r="C104" i="8"/>
  <c r="E64" i="1"/>
  <c r="F34" i="5"/>
  <c r="AF105" i="4"/>
  <c r="AF106" i="4"/>
  <c r="AF107" i="4"/>
  <c r="C104" i="4"/>
  <c r="M58" i="3"/>
  <c r="AF106" i="2"/>
  <c r="AF107" i="2"/>
  <c r="AF105" i="2"/>
  <c r="C104" i="2"/>
  <c r="AJ101" i="2"/>
  <c r="D99" i="1"/>
  <c r="D98" i="1"/>
  <c r="D90" i="1"/>
  <c r="D55" i="1"/>
  <c r="D53" i="1"/>
  <c r="D52" i="1"/>
  <c r="I38" i="1"/>
  <c r="J37" i="1" s="1"/>
  <c r="D28" i="1"/>
  <c r="I24" i="1"/>
  <c r="I23" i="1"/>
  <c r="D23" i="1"/>
  <c r="D50" i="1" s="1"/>
  <c r="D19" i="1"/>
  <c r="F16" i="1"/>
  <c r="F15" i="1"/>
  <c r="F13" i="1"/>
  <c r="J12" i="1"/>
  <c r="K12" i="1" s="1"/>
  <c r="F9" i="1"/>
  <c r="J8" i="1"/>
  <c r="K8" i="1" s="1"/>
  <c r="F8" i="1"/>
  <c r="E6" i="9"/>
  <c r="D49" i="1"/>
  <c r="K72" i="3" s="1"/>
  <c r="D100" i="1" l="1"/>
  <c r="D80" i="1"/>
  <c r="D81" i="1" s="1"/>
  <c r="G23" i="5"/>
  <c r="G34" i="5" s="1"/>
  <c r="E6" i="6"/>
  <c r="I25" i="1"/>
  <c r="I26" i="1" s="1"/>
  <c r="F17" i="1"/>
  <c r="F18" i="1"/>
  <c r="Q23" i="5"/>
  <c r="P6" i="6"/>
  <c r="K88" i="3"/>
  <c r="F89" i="1"/>
  <c r="F90" i="1" s="1"/>
  <c r="F22" i="1"/>
  <c r="F24" i="1"/>
  <c r="E65" i="1"/>
  <c r="E68" i="1" s="1"/>
  <c r="K70" i="3"/>
  <c r="I20" i="1"/>
  <c r="D9" i="1" s="1"/>
  <c r="F14" i="1"/>
  <c r="Q24" i="5"/>
  <c r="I110" i="3"/>
  <c r="D74" i="1"/>
  <c r="K71" i="3"/>
  <c r="I112" i="3" s="1"/>
  <c r="I89" i="1"/>
  <c r="I88" i="1"/>
  <c r="G88" i="1"/>
  <c r="D73" i="1"/>
  <c r="D51" i="1"/>
  <c r="G89" i="1"/>
  <c r="E60" i="1"/>
  <c r="K85" i="3"/>
  <c r="E49" i="1"/>
  <c r="F19" i="1"/>
  <c r="J90" i="1"/>
  <c r="D26" i="1"/>
  <c r="AJ91" i="8"/>
  <c r="I108" i="3"/>
  <c r="E61" i="1"/>
  <c r="J36" i="1"/>
  <c r="F25" i="1"/>
  <c r="E50" i="1"/>
  <c r="K73" i="3"/>
  <c r="D77" i="1" l="1"/>
  <c r="D27" i="1"/>
  <c r="D33" i="1"/>
  <c r="Q34" i="5"/>
  <c r="D48" i="1"/>
  <c r="E48" i="1" s="1"/>
  <c r="D14" i="1"/>
  <c r="K75" i="3"/>
  <c r="I111" i="3" s="1"/>
  <c r="E51" i="1"/>
  <c r="F23" i="1"/>
  <c r="F20" i="1"/>
  <c r="H88" i="1"/>
  <c r="H89" i="1"/>
  <c r="P23" i="5"/>
  <c r="G90" i="1"/>
  <c r="AG43" i="4"/>
  <c r="O6" i="6"/>
  <c r="G6" i="6"/>
  <c r="I90" i="1"/>
  <c r="AD13" i="4"/>
  <c r="J23" i="5"/>
  <c r="AD13" i="8"/>
  <c r="J24" i="5"/>
  <c r="G6" i="9"/>
  <c r="O6" i="9"/>
  <c r="AG43" i="8"/>
  <c r="P24" i="5"/>
  <c r="D59" i="1" l="1"/>
  <c r="F21" i="1"/>
  <c r="D35" i="1"/>
  <c r="F7" i="1" s="1"/>
  <c r="F26" i="1" s="1"/>
  <c r="E57" i="1"/>
  <c r="D57" i="1"/>
  <c r="K65" i="3"/>
  <c r="I6" i="9"/>
  <c r="L24" i="5"/>
  <c r="X13" i="8"/>
  <c r="H90" i="1"/>
  <c r="L23" i="5"/>
  <c r="X13" i="4"/>
  <c r="I6" i="6"/>
  <c r="J34" i="5"/>
  <c r="P34" i="5"/>
  <c r="K80" i="3" l="1"/>
  <c r="K95" i="3" s="1"/>
  <c r="E59" i="1"/>
  <c r="E66" i="1" s="1"/>
  <c r="E69" i="1" s="1"/>
  <c r="K76" i="3"/>
  <c r="AG33" i="8"/>
  <c r="AG51" i="8"/>
  <c r="AG51" i="4"/>
  <c r="L34" i="5"/>
  <c r="E90" i="1" l="1"/>
  <c r="D83" i="1"/>
  <c r="C6" i="9"/>
  <c r="K96" i="3"/>
  <c r="I105" i="3" s="1"/>
  <c r="I116" i="3" s="1"/>
  <c r="AG13" i="8" l="1"/>
  <c r="AG28" i="8" s="1"/>
  <c r="AG29" i="8" s="1"/>
  <c r="AG55" i="8" s="1"/>
  <c r="AJ56" i="8" s="1"/>
  <c r="AJ96" i="8" s="1"/>
  <c r="AJ101" i="8" s="1"/>
  <c r="AJ102" i="8" s="1"/>
  <c r="AJ103" i="8" s="1"/>
  <c r="D23" i="5"/>
  <c r="D34" i="5" s="1"/>
  <c r="AG13" i="4"/>
  <c r="C6" i="6"/>
  <c r="D24" i="5"/>
  <c r="AG24" i="8"/>
  <c r="AG24" i="4"/>
  <c r="AG28" i="4"/>
  <c r="AG29" i="4" s="1"/>
  <c r="AG55" i="4" s="1"/>
  <c r="AJ56" i="4" s="1"/>
  <c r="AJ96" i="4" s="1"/>
  <c r="AJ101" i="4" s="1"/>
  <c r="AJ103" i="4" s="1"/>
</calcChain>
</file>

<file path=xl/sharedStrings.xml><?xml version="1.0" encoding="utf-8"?>
<sst xmlns="http://schemas.openxmlformats.org/spreadsheetml/2006/main" count="1252" uniqueCount="500">
  <si>
    <t>Operaciones de INGRESOS a CAJA</t>
  </si>
  <si>
    <t>Registro de Compras</t>
  </si>
  <si>
    <t>fecha</t>
  </si>
  <si>
    <t>detalle</t>
  </si>
  <si>
    <t>Monto</t>
  </si>
  <si>
    <t>Detalle</t>
  </si>
  <si>
    <t>Neto</t>
  </si>
  <si>
    <t xml:space="preserve">IVA </t>
  </si>
  <si>
    <t>Total</t>
  </si>
  <si>
    <t>Saldo Inicial (aporte capital)</t>
  </si>
  <si>
    <t>Compras con factura</t>
  </si>
  <si>
    <t>Resumen anual</t>
  </si>
  <si>
    <t>Clientes (valores con IVA)</t>
  </si>
  <si>
    <t>prestamo bancario, Banco Estado</t>
  </si>
  <si>
    <t xml:space="preserve">Registro de Ventas   </t>
  </si>
  <si>
    <t>Ventas con factura</t>
  </si>
  <si>
    <t>TOTAL INGRESOS</t>
  </si>
  <si>
    <t>Operaciones de EGRESOS de CAJA</t>
  </si>
  <si>
    <t>EE.RR. Del régimen 14 D) N°3</t>
  </si>
  <si>
    <t>EE.RR. Del régimen 14 A)</t>
  </si>
  <si>
    <t>no relacionado</t>
  </si>
  <si>
    <t>Cliente Z</t>
  </si>
  <si>
    <t>Multas por Form.29 fuera plazo</t>
  </si>
  <si>
    <t>GR. Art.21, inc.2°</t>
  </si>
  <si>
    <t>Suma (con IVA)</t>
  </si>
  <si>
    <t>Rendición caja chica, sin respaldo, alimentos f. patrias</t>
  </si>
  <si>
    <t>GR. Art.21, inc.1°</t>
  </si>
  <si>
    <t>Valores netos</t>
  </si>
  <si>
    <t>Cuotas ptmo. Banco (cuota capital)</t>
  </si>
  <si>
    <t>Cuotas ptmo. Banco (cuota intereses)</t>
  </si>
  <si>
    <t>PPMs</t>
  </si>
  <si>
    <t>Proveedor 1</t>
  </si>
  <si>
    <t>Proveedor 2</t>
  </si>
  <si>
    <t>Arriendo maquinaria</t>
  </si>
  <si>
    <t>Pago de IVA Form.29 (cód. 89)</t>
  </si>
  <si>
    <t>Proveedores (valores con IVA), costos y/o gastos</t>
  </si>
  <si>
    <t>Proveedores (valores con IVA), activo fijo nuevo</t>
  </si>
  <si>
    <t>Montos anteriores corresponden al 100% del valor de la factura (con IVA)</t>
  </si>
  <si>
    <t>Camioneta usada, s/contrato notarial, a un particular, pago 50%</t>
  </si>
  <si>
    <t>TOTAL EGRESOS</t>
  </si>
  <si>
    <t>Participación en capital y utilidades propietarios de la empresa</t>
  </si>
  <si>
    <t>% participación</t>
  </si>
  <si>
    <t>Socio</t>
  </si>
  <si>
    <t>capital</t>
  </si>
  <si>
    <t>en capital</t>
  </si>
  <si>
    <t>en utilidades</t>
  </si>
  <si>
    <t>Determinación Base imponible de Primera categoría</t>
  </si>
  <si>
    <t>Comparativo</t>
  </si>
  <si>
    <t>(+) Ingresos</t>
  </si>
  <si>
    <t>14 D) N° 8</t>
  </si>
  <si>
    <t>14 D) N° 3</t>
  </si>
  <si>
    <t>Ingresos por ventas RV (neto), percibidos</t>
  </si>
  <si>
    <t>Reajuste PPM del año</t>
  </si>
  <si>
    <t>Crédito art. 33 bis</t>
  </si>
  <si>
    <t>Total ingresos</t>
  </si>
  <si>
    <t>(-) Gastos o egresos</t>
  </si>
  <si>
    <t>Costos y/o gastos por compras RC (neto), pagados</t>
  </si>
  <si>
    <t>Depreciación instantánea, Activos Fijos pagados (neto)</t>
  </si>
  <si>
    <t>Remuneraciones pagadas</t>
  </si>
  <si>
    <t>Intereses Ptmo. Banco pagados</t>
  </si>
  <si>
    <t>Gastos sin respaldo</t>
  </si>
  <si>
    <t>Multas F29</t>
  </si>
  <si>
    <t>Total egresos</t>
  </si>
  <si>
    <t>(+) Gastos rechazados, Art. 21 inc.2°, multas F29</t>
  </si>
  <si>
    <t>Base imponible de Primera categoría</t>
  </si>
  <si>
    <t>Créditos disponibles para propietarios</t>
  </si>
  <si>
    <t>Crédito Art. 33 bis</t>
  </si>
  <si>
    <t>PPM reajustados</t>
  </si>
  <si>
    <t>Determinación Crédito inversión en Activo fijo, art. 33 bis:</t>
  </si>
  <si>
    <t>Monto compra Activo fijo (neto), valor histórico</t>
  </si>
  <si>
    <t>Crédito art. 33 bis, 6%</t>
  </si>
  <si>
    <t>vs</t>
  </si>
  <si>
    <t>Tope crédito, Monto IDPC 10% supuesto</t>
  </si>
  <si>
    <t>Rentas y créditos para los propietarios de la empresa</t>
  </si>
  <si>
    <t>Participación en Utilidades</t>
  </si>
  <si>
    <t>B.I. 1a. Categoría</t>
  </si>
  <si>
    <t>Crédito Art.33 bis</t>
  </si>
  <si>
    <t>PPM</t>
  </si>
  <si>
    <t>Determinación tope de ingresos 35%:</t>
  </si>
  <si>
    <t>ingresos del giro (percibidos o devengados)</t>
  </si>
  <si>
    <t>ingresos por partcipar en otras empresas</t>
  </si>
  <si>
    <t>Porcentaje</t>
  </si>
  <si>
    <t>Monto PPM reajustados al término del ejercicio</t>
  </si>
  <si>
    <t>La empresa aplicará crédito 33 bis, tasa 6%, por el activo fijo adquirido en (valor con IVA).</t>
  </si>
  <si>
    <t xml:space="preserve">REPÚBLICA DE CHILE </t>
  </si>
  <si>
    <t>SERVICIO DE IMPUESTOS INTERNOS</t>
  </si>
  <si>
    <t>F22</t>
  </si>
  <si>
    <t>TIPOS  DE RENTAS Y REBAJAS</t>
  </si>
  <si>
    <t>CRÉDITO POR IMPUESTO DE PRIMERA CATEGORÍA</t>
  </si>
  <si>
    <t>RENTAS Y REBAJAS</t>
  </si>
  <si>
    <t>CON OBLIGACIÓN DE RESTITUCIÓN</t>
  </si>
  <si>
    <t>SIN OBLIGACIÓN DE RESTITUCIÓN</t>
  </si>
  <si>
    <t>Sin derecho a devolución</t>
  </si>
  <si>
    <t>Con derecho a devolución</t>
  </si>
  <si>
    <t>BASE IMPONIBLE IUSC O  IGC O IA</t>
  </si>
  <si>
    <t xml:space="preserve">RENTAS AFECTAS DE FUENTE NACIONAL O EXTRANJERA </t>
  </si>
  <si>
    <t>Retiros o remesas afectos al IGC o IA, según art. 14 letras A) y/o D) N° 3 LIR</t>
  </si>
  <si>
    <t>+</t>
  </si>
  <si>
    <t>Dividendos afectos al IGC o IA, según art.14 letras A) y/o D) N° 3 LIR</t>
  </si>
  <si>
    <t>Gastos rechazados y otras partidas referidos en el art. 21 inc. 3° LIR</t>
  </si>
  <si>
    <t>Rentas presuntas propias y/o de terceros, según art. 14 letra B) N° 2 y art. 34 LIR</t>
  </si>
  <si>
    <t>Otras rentas propias y/o de terceros, provenientes de empresas que determinan su renta efectiva sin contabilidad completa, según art. 14 letra B) N° 1 LIR</t>
  </si>
  <si>
    <t>Rentas asignada propias y/o de terceros, provenientes de empresas sujetas al art. 14 letra D) N° 8 LIR</t>
  </si>
  <si>
    <t>Rentas percibidas de los arts. 42 Nº 2 (honorarios) y 48 (rem. directores S.A.) LIR, según Recuadro N° 1</t>
  </si>
  <si>
    <t>Rentas de capitales mobiliarios (art. 20 N° 2 LIR), mayor valor en rescate de cuotas fondos mutuos y enajenación de acciones y derechos sociales (art. 17 N° 8 LIR) y retiros de ELD (arts. 42 ter y quáter LIR)</t>
  </si>
  <si>
    <t>Rentas exentas del IGC, según art. 54 N° 3 LIR</t>
  </si>
  <si>
    <t>Otras rentas de fuente chilena afectas al IGC o IA (según instrucciones)</t>
  </si>
  <si>
    <t>Otras rentas de fuente extranjera afectas al IGC o IA (según instrucciones)</t>
  </si>
  <si>
    <t>Sueldos, pensiones y otras rentas similares de fuente nacional</t>
  </si>
  <si>
    <t>Sueldos, pensiones y otras rentas similares de fuente extranjera</t>
  </si>
  <si>
    <t>Incremento por IDPC, según arts. 54 N° 1 y 62 LIR</t>
  </si>
  <si>
    <t>Incremento por impuestos soportados en el exterior, según arts. 41 A LIR</t>
  </si>
  <si>
    <t>REBAJAS A LA RENTA</t>
  </si>
  <si>
    <t>Impuesto Territorial pagado en el año 2020, según art. 55 letra a) LIR</t>
  </si>
  <si>
    <t xml:space="preserve">Donaciones, según art. 7° Ley N° 16.282 y D.L. N° 45 de 1973 </t>
  </si>
  <si>
    <t>-</t>
  </si>
  <si>
    <t>Pérdida en operaciones de capitales mobiliarios y ganancias de capital según líneas 2, 8, 9 y 10 (arts. 54 N° 1 y 62 LIR)</t>
  </si>
  <si>
    <t>SUB TOTAL (Si declara IA trasladar a línea 63 o 64)</t>
  </si>
  <si>
    <t>=</t>
  </si>
  <si>
    <t>Cotizaciones previsionales correspondientes al empresario o socio, según art. 55 letra b) LIR</t>
  </si>
  <si>
    <t>Intereses pagados por créditos con garantía hipotecaria, según art. 55 bis LIR</t>
  </si>
  <si>
    <t>Dividendos hipotecarios pagados por viviendas nuevas acogidas al D.F.L. Nº 2 de 1959, según Ley N°19.622</t>
  </si>
  <si>
    <t>20% cuotas fondos de inversión adquiridas antes del 04.06.93, según art. 6 Transitorio Ley N° 19.247</t>
  </si>
  <si>
    <t>Ahorro previsional, según art.42 bis inc. 1° LIR</t>
  </si>
  <si>
    <r>
      <t>BASE IMPONIBLE ANUAL DE IUSC o IGC (registre solo si diferencia es positiva)</t>
    </r>
    <r>
      <rPr>
        <b/>
        <strike/>
        <sz val="6"/>
        <rFont val="Verdana"/>
        <family val="2"/>
      </rPr>
      <t>.</t>
    </r>
  </si>
  <si>
    <t>IUSC o IGC</t>
  </si>
  <si>
    <t>IGC o IUSC, según tabla (arts. 47, 52 o 52 bis LIR)</t>
  </si>
  <si>
    <t>IGC sobre intereses y otros rendimientos, según art. 54 bis LIR</t>
  </si>
  <si>
    <t>Reliquidación IGC por ganancias de capital, según art. 17 N° 8 letras a) literal v) y b) LIR</t>
  </si>
  <si>
    <t>Débito fiscal por ahorro neto negativo (Recuadro N° 3), según art. 3° transitorio numeral VI) Ley N° 20.780 (ex. art. 57 bis LIR)</t>
  </si>
  <si>
    <t>Débito fiscal por restitución crédito por IDPC, según art. 56 N° 3 inc. final LIR</t>
  </si>
  <si>
    <t>Tasa adicional de 10% de IGC, sobre cantidades declaradas en línea 3 art. 21 inc. 3° LIR</t>
  </si>
  <si>
    <t>Crédito por asignaciones por causa de muerte Ley N° 16.271, según art. 17 N° 8 letra b) inc. final LIR</t>
  </si>
  <si>
    <t>Crédito al IGC por fomento forestal, según D.L. N° 701 de 1974</t>
  </si>
  <si>
    <t>Crédito proporcional al IGC por rentas exentas declaradas en línea 9, según art. 56 N° 2 LIR</t>
  </si>
  <si>
    <t>Crédito al IGC por Impuesto Tasa Adicional, según ex. art. 21 LIR</t>
  </si>
  <si>
    <t>Crédito al IGC por donaciones para fines deportivos, según art. 62 y sgtes. Ley N° 19.712</t>
  </si>
  <si>
    <t>Crédito al IGC por IDPC sin derecho a devolución, según arts. 20 N° 1 letra a), 41 A N° 4 letra A) letra a) y 56 N° 3 LIR</t>
  </si>
  <si>
    <t>Crédito al IGC del 5% sobre total de retiros o dividendos que excedan de 310 UTA que tengan derecho a crédito por IDPC con obligación de restitución, según art. 56 N° 4 LIR</t>
  </si>
  <si>
    <t>Crédito al IGC por Impuesto Territorial pagado por explotación de bienes raíces no agrícolas, según art. 56 N° 5 LIR</t>
  </si>
  <si>
    <t>Crédito al IGC por art. 33 bis, según art. 14 letra D) N°8 letra a) numeral (v) LIR</t>
  </si>
  <si>
    <t>Crédito al IGC o IUSC por gastos en educación, según art. 55 ter LIR</t>
  </si>
  <si>
    <t>Crédito al IGC o IUSC por donaciones para fines sociales, según art. 1° bis Ley N° 19.885</t>
  </si>
  <si>
    <t>Crédito al IGC por donaciones a universidades e institutos profesionales, según art. 69 Ley N° 18.681</t>
  </si>
  <si>
    <t>Crédito al IGC por ingreso diferido, según art. 14 letra D) N°8 letra d) numeral (ii) LIR</t>
  </si>
  <si>
    <t>Crédito al IUSC  o IGC por impuestos soportados en el exterior, según arts. 41 A N°4 letra B) o N° 5 LIR</t>
  </si>
  <si>
    <t>Crédito al IGC o IUSC por IUSC, según art. 56 N° 2 LIR</t>
  </si>
  <si>
    <t>Crédito al IGC o IUSC por ahorro neto positivo (Recuadro N° 3), según art. 3° Transitorio numeral VI) Ley N° 20.780 (ex. art. 57 bis LIR)</t>
  </si>
  <si>
    <t>Crédito al IGC o IUSC por IDPC con derecho a devolución, según art. 56 N° 3 LIR</t>
  </si>
  <si>
    <t>Crédito al IGC por impuestos soportados en el exterior, según arts. 41 A N° 4 letra A) letra b) LIR</t>
  </si>
  <si>
    <t>Crédito al IGC por donaciones al Fondo Nacional de Reconstrucción, según arts. 5 y 9 Ley N° 20.444</t>
  </si>
  <si>
    <t>Crédito al IGC o IUSC por donaciones para fines culturales, según art.8 Ley N° 18.985</t>
  </si>
  <si>
    <t>IGC O IUSC, DÉBITO FISCAL Y/O TASA ADICIONAL DETERMINADO</t>
  </si>
  <si>
    <t>IMPUESTOS ANUALES A LA RENTA</t>
  </si>
  <si>
    <t>IMPUESTOS</t>
  </si>
  <si>
    <t>BASE IMPONIBLE</t>
  </si>
  <si>
    <t>REBAJAS AL IMPUESTO</t>
  </si>
  <si>
    <t>IMPUESTOS DETERMINADOS</t>
  </si>
  <si>
    <t>IDPC de empresas acogidas al régimen Pro Pyme, según art. 14 letra D) N° 3 LIR</t>
  </si>
  <si>
    <t>IDPC de empresas acogidas al régimen de imputación parcial de créditos, según art. 14 letra A) LIR</t>
  </si>
  <si>
    <t>IDPC contribuyentes  o entidades sin vínculo directo o indirecto con propietarios afectos a IGC o IA, según art. 14 G) LIR</t>
  </si>
  <si>
    <t>IDPC sobre rentas presuntas, según art. 34 LIR</t>
  </si>
  <si>
    <t>IDPC sobre rentas efectivas determinadas sin contabilidad completa</t>
  </si>
  <si>
    <t>Impuesto de 40% empresas del Estado, según art. 2º D.L. N° 2.398 de 1978</t>
  </si>
  <si>
    <t>Pago voluntario a título de IDPC, según art. 14 letra A) N° 6 LIR</t>
  </si>
  <si>
    <t>Diferencia de créditos por IDPC otorgados en forma indebida o en exceso, según art. 14 letra A) N° 7 LIR</t>
  </si>
  <si>
    <t>Impuesto Específico a la Actividad Minera, según art. 64 bis LIR</t>
  </si>
  <si>
    <t>Impuesto Único de 10% por enajenación de bienes raíces, según art. 17 N° 8 letra b) LIR y/o art. 4 Ley N° 21.078</t>
  </si>
  <si>
    <t>Impuesto Único de 40% sobre gastos rechazados y otras partidas de acuerdo al art. 21 inc. 1°, art. 14 letra A) N° 9 LIR y al art. 32° transitorio Ley N° 21.210</t>
  </si>
  <si>
    <t>IA en carácter de único (activos subyacentes), según art. 58 N° 3 LIR</t>
  </si>
  <si>
    <t>Impuesto Único de 10%, según art. 82 del art. 1° Ley N° 20.712</t>
  </si>
  <si>
    <t>Impuesto Único por exceso de endeudamiento, según art. 41 F LIR</t>
  </si>
  <si>
    <t>IA según ex D.L. N° 600 de 1974</t>
  </si>
  <si>
    <t>IA según arts. 58 N° 1 y 2 y 60 inc. 1° LIR</t>
  </si>
  <si>
    <t>Impuesto Único tasa 25% por distribuciones desproporcionadas, según artículo 39 transitorio Ley N° 21.210</t>
  </si>
  <si>
    <t>IDPC sobre diferencia positiva de renta líquida imponible por rectificación del capital propio tributario, según art. 32° transitorio Ley N° 21.210</t>
  </si>
  <si>
    <t>Impuesto Único y Sustitutivo de 20% sobre diferencia de capital propio tributario, según art. 32° transitorio Ley N° 21.210</t>
  </si>
  <si>
    <t>Diferencia de IA por crédito indebido por IDPC o el crédito a que se refiere el art. 41 A) en caso de empresas acogidas al régimen del art. 14 letras A) y D) N° 3, según art. 74 N° 4 LIR</t>
  </si>
  <si>
    <t>Tasa adicional de 10% de IA, sobre cantidades declaradas en línea 3, según art. 21 inc 3° LIR</t>
  </si>
  <si>
    <t>Retención de impuesto sobre gastos rechazados y otras partidas (tasa 45%), según art. 74 N° 4 LIR</t>
  </si>
  <si>
    <t>Retención de IA en carácter de único (activos subyacentes) (tasa 20% y/o 35%), según art. 74 N° 4 LIR</t>
  </si>
  <si>
    <t>Retención de IA sobre remesas al exterior efectuadas por empresas acogidas al régimen de renta atribuida del art. 14 letra A) LIR,  vigente al 31.12.2019, según art. 74 N° 4 LIR</t>
  </si>
  <si>
    <t>Retención del IA sobre rentas asignadas empresas acogidas al régimen de los arts. 14 letra B) N° 1 , 2 y/o 14 letra D) N° 8, según art. 74 N° 4 LIR</t>
  </si>
  <si>
    <t>Débito fiscal por restitución crédito por IDPC, según art. 63 inc. final LIR</t>
  </si>
  <si>
    <t>Impuesto Único talleres artesanales</t>
  </si>
  <si>
    <t>Impuesto Único pescadores artesanales</t>
  </si>
  <si>
    <t>Impuesto Único por retiros de ahorro previsional, según art. 42 bis inc. 1° N° 3 LIR</t>
  </si>
  <si>
    <t>Restitución crédito por gastos de capacitación excesivo, según  art. 6° Ley N° 20.326</t>
  </si>
  <si>
    <t>DEDUCCIONES A LOS IMPUESTOS</t>
  </si>
  <si>
    <t>Reliquidación IGC por término de giro de empresa acogida al régimen del art. 14 letras A) y D) N° 3, según art. 38 bis N° 3 LIR</t>
  </si>
  <si>
    <t>Pagos provisionales, según art. 84 y 14 letra D) N° 3 letra (k) LIR</t>
  </si>
  <si>
    <t>Crédito fiscal AFP, según art. 23 D.L. N° 3.500 de 1980</t>
  </si>
  <si>
    <t>Crédito por gastos de capacitación, según Ley N° 19.518</t>
  </si>
  <si>
    <t>Crédito por desembolsos directos por trazabilidad (art. 60 quinquies Código Tributario)</t>
  </si>
  <si>
    <t>Crédito empresas constructoras</t>
  </si>
  <si>
    <t>Crédito por reintegro de peajes, según art. 1° Ley N° 19.764</t>
  </si>
  <si>
    <t>Retenciones por rentas declaradas en línea 7 (Recuadro N°1)</t>
  </si>
  <si>
    <t>Mayor retención por sueldos, pensiones y otras rentas similares declaradas en línea 12, código 1098</t>
  </si>
  <si>
    <t>Retenciones por rentas declaradas en líneas  8 y/o 73 (código 767)</t>
  </si>
  <si>
    <t>Retenciones por rentas declaradas en líneas 1, 3, 4, 5, 6, 8, 10, 60, 61 y 64</t>
  </si>
  <si>
    <t>PPUA sin derecho a devolución, según art. 27 transitorio de la ley N° 21.210</t>
  </si>
  <si>
    <t>PPUA con derecho a devolución, según art. 27 transitorio de la ley N° 21.210</t>
  </si>
  <si>
    <t>Remanente de crédito por reliquidación del IUSC y/o por ahorro neto positivo, proveniente de líneas 41 y/o 42</t>
  </si>
  <si>
    <t>Remanente de crédito por IDPC proveniente de línea 43</t>
  </si>
  <si>
    <t>Créditos puestos a disposición de los socios por la sociedad respectiva, según instrucciones</t>
  </si>
  <si>
    <t>Crédito por sistemas solares térmicos, según Ley N° 20.365</t>
  </si>
  <si>
    <t>PPM puestos a disposición de los propietarios de empresas del régimen de transparencia tributaria del art. 14 letra D) N° 8 LIR</t>
  </si>
  <si>
    <t>Pago provisional exportadores, según ex-art. 13 Ley N° 18.768</t>
  </si>
  <si>
    <t>Retenciones sobre intereses, según art. 74 N° 7 LIR</t>
  </si>
  <si>
    <t>Impuestos declarados y pagados en conformidad al art. 69 N° 3 y 4 del la LIR</t>
  </si>
  <si>
    <t>Excedente crédito por IDPC de la línea 64</t>
  </si>
  <si>
    <t>Cargo por devolución anticipada de retención de honorarios enero y febrero de 2020 (beneficio especial para trabajadores independientes D.S. N° 420 de 2020, del Min. de Hacienda)</t>
  </si>
  <si>
    <t>Cargo por cotizaciones previsionales, según arts. 89 y sgtes. D.L. N° 3.500 de 1980</t>
  </si>
  <si>
    <t>RESULTADO LIQUIDACIÓN ANUAL IMPUESTO A LA RENTA   (si el resultado es negativo o cero, deberá declarar por Internet)</t>
  </si>
  <si>
    <t>ROL ÚNICO TRIBUTARIO</t>
  </si>
  <si>
    <t>01</t>
  </si>
  <si>
    <t>Primer apellido o razón social</t>
  </si>
  <si>
    <t>02</t>
  </si>
  <si>
    <t>Segundo apellido</t>
  </si>
  <si>
    <t>05</t>
  </si>
  <si>
    <t>Nombres</t>
  </si>
  <si>
    <t>03</t>
  </si>
  <si>
    <t>REMANENTE DE CRÉDITO</t>
  </si>
  <si>
    <t xml:space="preserve"> SALDO A FAVOR</t>
  </si>
  <si>
    <t>IMPTO. A PAGAR</t>
  </si>
  <si>
    <t>Impuesto adeudado</t>
  </si>
  <si>
    <t>Menos: saldo puesto a disposición de los socios</t>
  </si>
  <si>
    <t>Reajuste art.72, línea 88      %</t>
  </si>
  <si>
    <t>DEVOLUCIÓN SOLICITADA</t>
  </si>
  <si>
    <r>
      <t>TOTAL A PAGAR (líneas</t>
    </r>
    <r>
      <rPr>
        <b/>
        <sz val="7"/>
        <rFont val="Verdana"/>
        <family val="2"/>
      </rPr>
      <t xml:space="preserve"> </t>
    </r>
    <r>
      <rPr>
        <sz val="7"/>
        <rFont val="Verdana"/>
        <family val="2"/>
      </rPr>
      <t>88 y 89)</t>
    </r>
  </si>
  <si>
    <t>RECARGOS POR DECLARACIÓN FUERA DE PLAZO</t>
  </si>
  <si>
    <t>SOLICITO DEPOSITAR REMANENTE EN CUENTA CORRIENTE O DE AHORRO BANCARIA</t>
  </si>
  <si>
    <t>RECARGOS POR MORA EN EL PAGO</t>
  </si>
  <si>
    <t>MÁS: reajustes declaración fuera de plazo</t>
  </si>
  <si>
    <t>Nombre institución bancaria</t>
  </si>
  <si>
    <t>MÁS: intereses y multas declaración fuera de plazo</t>
  </si>
  <si>
    <t>Tipo de cuenta</t>
  </si>
  <si>
    <t>TOTAL A PAGAR (líneas 90+91+92)</t>
  </si>
  <si>
    <t>(Marque con una X según corresponda)</t>
  </si>
  <si>
    <t xml:space="preserve">Cuenta corriente </t>
  </si>
  <si>
    <t>Cuenta vista</t>
  </si>
  <si>
    <t>NOTA: el Rol Único Tributario, nombre o razón social, resultado liquidación anual impuesto a la renta, domicilio, comuna, región y el resto de los datos de identificación son obligatorios.</t>
  </si>
  <si>
    <t xml:space="preserve">Cuenta de ahorro </t>
  </si>
  <si>
    <t>EVITESE PROBLEMAS, DECLARE POR INTERNET www.sii.cl</t>
  </si>
  <si>
    <t>RECUADRO N° 0</t>
  </si>
  <si>
    <t>SECCIÓN: DOMICILIO DEL CONTRIBUYENTE (ESTOS DATOS SON OBLIGATORIOS)</t>
  </si>
  <si>
    <t>RUT</t>
  </si>
  <si>
    <t>Folio</t>
  </si>
  <si>
    <t>Calle</t>
  </si>
  <si>
    <t>N°</t>
  </si>
  <si>
    <t>Of. o depto.</t>
  </si>
  <si>
    <t>Ciudad</t>
  </si>
  <si>
    <t xml:space="preserve"> </t>
  </si>
  <si>
    <t>Comuna</t>
  </si>
  <si>
    <t>Región</t>
  </si>
  <si>
    <t>Actividad, profesión o giro del negocio</t>
  </si>
  <si>
    <t>Cód. actividad económica</t>
  </si>
  <si>
    <t>Telefóno</t>
  </si>
  <si>
    <t>Fax</t>
  </si>
  <si>
    <t>Correo electrónico</t>
  </si>
  <si>
    <t>Marque con X según instrucciones</t>
  </si>
  <si>
    <t>Franquicias Tributarias</t>
  </si>
  <si>
    <t xml:space="preserve">Leyes N°s.
18.392 o 19.149
(Navarino y Primavera)
</t>
  </si>
  <si>
    <t>D.S. N° 341 de 2004, del Min. De Hacienda (Zona Franca)</t>
  </si>
  <si>
    <r>
      <t xml:space="preserve">D.L. N° 701 </t>
    </r>
    <r>
      <rPr>
        <sz val="7"/>
        <rFont val="Verdana"/>
        <family val="2"/>
      </rPr>
      <t>de 1974
(Fomento Forestal)</t>
    </r>
  </si>
  <si>
    <t>Sistema de Tributación</t>
  </si>
  <si>
    <r>
      <t>Sistema contabilidad agrícola simplificada según D.S. N° 344</t>
    </r>
    <r>
      <rPr>
        <sz val="7"/>
        <rFont val="Verdana"/>
        <family val="2"/>
      </rPr>
      <t xml:space="preserve"> de 2004</t>
    </r>
    <r>
      <rPr>
        <sz val="6"/>
        <rFont val="Verdana"/>
        <family val="2"/>
      </rPr>
      <t>, del Min. de Hacienda</t>
    </r>
  </si>
  <si>
    <t>Opción al régimen</t>
  </si>
  <si>
    <t>Ley N° 19.709 (Tocopilla)</t>
  </si>
  <si>
    <t xml:space="preserve">Instituciones art. 40 N°s. 2 y 4 LIR
</t>
  </si>
  <si>
    <r>
      <t xml:space="preserve">D.L. N° 600 </t>
    </r>
    <r>
      <rPr>
        <sz val="7"/>
        <rFont val="Verdana"/>
        <family val="2"/>
      </rPr>
      <t>de 1974 (E.I.E.)</t>
    </r>
  </si>
  <si>
    <t>Asoc. o cuentas en participación</t>
  </si>
  <si>
    <t>Retiro del régimen</t>
  </si>
  <si>
    <t>RECUADRO N° 6: DATOS INFORMATIVOS</t>
  </si>
  <si>
    <t>Operaciones Internacionales</t>
  </si>
  <si>
    <t>Préstamos efectuados a propietarios, socios o accionistas en el ejercicio</t>
  </si>
  <si>
    <t>Total de cantidades adeudadas, pagadas o abonadas a relacionados en el exterior (arts. 31 inc. 3° y 59 LIR)</t>
  </si>
  <si>
    <t>Cantidades  adeudadas  a  relacionados  en  el  exterior,  o  pagadas  cuyo IA no ha sido enterado (arts. 31 inc.  3° y 59 LIR)</t>
  </si>
  <si>
    <t>Total pasivos contraídos en Chile</t>
  </si>
  <si>
    <t>Beneficio antes de gastos financieros (EBITDA)</t>
  </si>
  <si>
    <r>
      <t>Renta imponible</t>
    </r>
    <r>
      <rPr>
        <strike/>
        <sz val="7"/>
        <rFont val="Verdana"/>
        <family val="2"/>
      </rPr>
      <t xml:space="preserve"> </t>
    </r>
    <r>
      <rPr>
        <sz val="7"/>
        <rFont val="Verdana"/>
        <family val="2"/>
      </rPr>
      <t>extranjera (art. 41 A  N° 3 LIR)</t>
    </r>
  </si>
  <si>
    <t>Datos de Balance</t>
  </si>
  <si>
    <t>Total del activo</t>
  </si>
  <si>
    <t>Total del pasivo</t>
  </si>
  <si>
    <t>Saldo de caja (sólo dinero en efectivo y documentos al día, según arqueo)</t>
  </si>
  <si>
    <t>Capital efectivo</t>
  </si>
  <si>
    <t>Saldo cuenta corriente bancaria según, conciliación</t>
  </si>
  <si>
    <t>Existencia final</t>
  </si>
  <si>
    <t>Bienes adquiridos contrato leasing</t>
  </si>
  <si>
    <t>Activo inmovilizado</t>
  </si>
  <si>
    <t>Activo gasto diferido goodwill tributario</t>
  </si>
  <si>
    <t>Activo intangible goodwill tributario (Ley N° 20.780)</t>
  </si>
  <si>
    <t>Patrimonio financiero</t>
  </si>
  <si>
    <t>Otros Antecedentes</t>
  </si>
  <si>
    <t xml:space="preserve">Utilidades financieras capitalizadas </t>
  </si>
  <si>
    <t>Gastos adeudados o pagados por cuotas de bienes en leasing</t>
  </si>
  <si>
    <t>Monto del capital  directa o indirectamente financiado por partes relacionadas</t>
  </si>
  <si>
    <t>Tasa TEX</t>
  </si>
  <si>
    <t>Tasa TEF</t>
  </si>
  <si>
    <t xml:space="preserve">Retiros, remesas o distribuciones afectos a IGC o IA, no Imputados a los RRE </t>
  </si>
  <si>
    <t>Retiros, remesas o distribuciones afectos a IGC o IA, imputados a las utilidades de balance en exceso de las tributables (UBET)</t>
  </si>
  <si>
    <t xml:space="preserve">Saldos </t>
  </si>
  <si>
    <t>Saldo total de rentas exentas de IGC (art. 11 Ley N° 18.401, rentas del capitalismo popular)</t>
  </si>
  <si>
    <t>Saldo exceso de retiros de 2014, determinados al 31 de diciembre para ejercicios siguientes</t>
  </si>
  <si>
    <t>Saldo de crédito por IDPC no sujetos a restitución generados hasta el 31.12.2019</t>
  </si>
  <si>
    <t>Saldo de crédito por IDPC no sujetos a restitución generados a contar del 01.01.2020</t>
  </si>
  <si>
    <t>Saldo de crédito por IDPC en carácter de voluntario por rectificación del capital propio tributario, según art. 32° transitorio Ley N° 21.210</t>
  </si>
  <si>
    <t>Saldo crédito Impuesto Tasa Adicional ex art. 21 LIR</t>
  </si>
  <si>
    <t>Saldo de crédito por gastos de capacitación mensual con derecho a devolución (art. 6 Ley N° 20.326)</t>
  </si>
  <si>
    <t>Saldo de excedente base imponible IDPC voluntario a imputar ejercicio siguientes</t>
  </si>
  <si>
    <t>RECUADRO N° 7: INGRESO DIFERIDO Y SALDOS PENDIENTES DE AMORTIZACIÓN.</t>
  </si>
  <si>
    <t>Saldo de rentas tributables acumuladas</t>
  </si>
  <si>
    <t xml:space="preserve">
Incremento 
</t>
  </si>
  <si>
    <t xml:space="preserve">
Crédito 
</t>
  </si>
  <si>
    <t>No Sujeto a Restitución</t>
  </si>
  <si>
    <t xml:space="preserve"> Sujeto a Restitución</t>
  </si>
  <si>
    <t>Saldo de ingreso diferido pendiente de tributación correspondiente a lo dispuesto en el ex art. 14 ter letra A N° 2 LIR y en el art. 3° transitorio de la Ley N° 20.780</t>
  </si>
  <si>
    <t xml:space="preserve">Ingreso  diferido a  imputar  en  el ejercicio </t>
  </si>
  <si>
    <t>Saldo de ingreso diferido pendiente de tributación de acuerdo al art 14 letra D) N°8, letra d) de la LIR, artículo 40 transitorio  de la Ley 21.210 y Circular 62 de 2020.</t>
  </si>
  <si>
    <t>Saldo de ingreso diferido pendiente de tributación de acuerdo al art. 15° transitorio de la Ley N° 21.210</t>
  </si>
  <si>
    <t>TOTAL Saldo ingreso diferido a imputar en los ejercicios siguientes</t>
  </si>
  <si>
    <t>Recuadro N° 22: BASE IMPONIBLE RÉGIMEN DE TRANSPARENCIA TRIBUTARIA (art. 14 letra D) N° 8 LIR)</t>
  </si>
  <si>
    <t>PERCIBIDO O PAGADO</t>
  </si>
  <si>
    <t>Ingresos percibidos</t>
  </si>
  <si>
    <t>Rentas de fuente extranjera</t>
  </si>
  <si>
    <t>Intereses percibidos</t>
  </si>
  <si>
    <t>Mayor valor por rescate o enajenación de inversiones o bienes no depreciables</t>
  </si>
  <si>
    <t>Dividendos o retiros percibidos en el ejercicio, por participaciones en otras empresas</t>
  </si>
  <si>
    <t>Incremento por impuesto de primera categoría y crédito total disponible por impuestos pagados en el extranjero</t>
  </si>
  <si>
    <t>Ingresos percibidos o devengados por operaciones con empresas relacionadas del art. 14 letra A) LIR</t>
  </si>
  <si>
    <t>Otros ingresos percibidos o devengados</t>
  </si>
  <si>
    <t>Ingreso diferido imputado en el ejercicio, debidamente incrementado y reajustado, cuando corresponda</t>
  </si>
  <si>
    <t>Crédito por activos fijos adquiridos en el ejercicio (art. 33 bis LIR, según instrucciones)</t>
  </si>
  <si>
    <t>Total de Ingresos Anuales</t>
  </si>
  <si>
    <t>Gasto por saldo inicial de existencias o insumos del negocio en cambio de régimen</t>
  </si>
  <si>
    <t>Gasto por saldo inicial de activos fijos depreciables en cambio de régimen</t>
  </si>
  <si>
    <t>Gasto por pérdida tributaria en cambio de régimen</t>
  </si>
  <si>
    <t>Existencias o insumos del negocio, pagados</t>
  </si>
  <si>
    <t>Gastos de rentas de fuente extranjera</t>
  </si>
  <si>
    <t>Honorarios pagados</t>
  </si>
  <si>
    <t>Adquisición de bienes del activo fijo, pagados</t>
  </si>
  <si>
    <t>Arriendos pagados</t>
  </si>
  <si>
    <t>Gastos aceptados por responsabilidad social</t>
  </si>
  <si>
    <t>Intereses y reajustes pagados por préstamos y otros</t>
  </si>
  <si>
    <t>Amortización de intangibles, art. 22° transitorio bis, inc. 4°, 5° y 6° Ley N° 21.210</t>
  </si>
  <si>
    <t>Pérdida en rescate o enajenación de inversiones o bienes no depreciables</t>
  </si>
  <si>
    <t>Otros gastos deducibles de los ingresos</t>
  </si>
  <si>
    <t>Gastos o egresos pagados o adeudados por operaciones con empresas relac. del art. 14 letra A) LIR</t>
  </si>
  <si>
    <t>Pérdidas de ejercicios anteriores</t>
  </si>
  <si>
    <t>Créditos incobrables castigados en el ejercicio (reconocidos sobre ingresos devengados)</t>
  </si>
  <si>
    <t>Total de Egresos Anuales</t>
  </si>
  <si>
    <t>Base Imponible a Asignar a Propietarios que son Contribuyentes de Impuestos Finales, o Pérdida Tributaria del Ejercicio</t>
  </si>
  <si>
    <t>Recuadro N° 23: CPTS RÉGIMEN DE TRANSPARENCIA TRIBUTARIA (art. 14 letra D) N° 8, numeral (vii) LIR)</t>
  </si>
  <si>
    <t>CPT positivo inicial</t>
  </si>
  <si>
    <t>CPT negativo inicial</t>
  </si>
  <si>
    <t>Aumentos (efectivos) de capital del ejercicio</t>
  </si>
  <si>
    <t>Disminuciones (efectivas) de capital del ejercicio</t>
  </si>
  <si>
    <t>Base imponible del ejercicio, asignable a los propietarios</t>
  </si>
  <si>
    <t>Pérdida tributaria del ejercicio al 31 de diciembre</t>
  </si>
  <si>
    <t>Pérdida de ejercicios anteriores</t>
  </si>
  <si>
    <t>Remesas, retiros o dividendos distribuidos en el ejercicio, históricos</t>
  </si>
  <si>
    <t>Partidas de gastos no aceptados</t>
  </si>
  <si>
    <t>Crédito por IDPC, por participaciones en otras empresas que incrementaron la BI del ejercicio.</t>
  </si>
  <si>
    <t>Crédito total disponible imputable contra impuestos finales (IPE), del ejercicio</t>
  </si>
  <si>
    <t>Otras partidas a agregar</t>
  </si>
  <si>
    <t>Otras partidas a deducir</t>
  </si>
  <si>
    <t>Capital propio tributario simplificado positivo</t>
  </si>
  <si>
    <t xml:space="preserve">Capital propio tributario simplificado negativo </t>
  </si>
  <si>
    <t>F1947</t>
  </si>
  <si>
    <t>FOLIO</t>
  </si>
  <si>
    <t>Declaración Jurada Anual sobre Base Imponible a tributar con impuestos finales, Créditos y PPMs, correspondientes a propietarios de contribuyentes acogidos al régimen tributario del N°8 de la letra D) del artículo 14 de la LIR</t>
  </si>
  <si>
    <t>Sección A : Identificación del Declarante</t>
  </si>
  <si>
    <t xml:space="preserve"> RAZON SOCIAL</t>
  </si>
  <si>
    <t>DOMICILIO POSTAL</t>
  </si>
  <si>
    <t>COMUNA</t>
  </si>
  <si>
    <t>CORREO ELECTRÓNICO</t>
  </si>
  <si>
    <t xml:space="preserve">TELEFONO </t>
  </si>
  <si>
    <t>Sección B:  DATOS DE LOS INFORMADOS (propietarios)</t>
  </si>
  <si>
    <t xml:space="preserve">N° </t>
  </si>
  <si>
    <t xml:space="preserve">RUT del titular </t>
  </si>
  <si>
    <t xml:space="preserve">Base Imponible a tributar con impuestos finales </t>
  </si>
  <si>
    <t>DATOS INFORMATIVOS</t>
  </si>
  <si>
    <t>CRÉDITOS PARA IMPUESTO GLOBAL COMPLEMENTARIO O ADICIONAL</t>
  </si>
  <si>
    <t>PPM  puesto a disposición de los propietarios</t>
  </si>
  <si>
    <t>N° Certificado</t>
  </si>
  <si>
    <t>Monto de ingreso diferido contenido en la base imponible a tributar con impuestos finales</t>
  </si>
  <si>
    <t>Retiros, remesas o distribuciones del ejercicio</t>
  </si>
  <si>
    <t>Crédito Impuesto de Primera Categoría</t>
  </si>
  <si>
    <t>Monto Total Crédito IPE (Impuesto pagado en el Exterior)</t>
  </si>
  <si>
    <t>Crédito por ingreso diferido imputado en el ejercicio</t>
  </si>
  <si>
    <t>Crédito artículo 33 bis de la LIR</t>
  </si>
  <si>
    <t>No Sujetos a Restitución</t>
  </si>
  <si>
    <t>Sujetos a Restitución</t>
  </si>
  <si>
    <t xml:space="preserve">No sujeto a restitución </t>
  </si>
  <si>
    <t>Sujeto a restitución (castigado, 65%)</t>
  </si>
  <si>
    <t>11.111.111-1</t>
  </si>
  <si>
    <t>22.222.222-2</t>
  </si>
  <si>
    <t>CUADRO RESUMEN FINAL DE LA DECLARACIÓN</t>
  </si>
  <si>
    <t>Total de casos informados</t>
  </si>
  <si>
    <t>MONTO TOTAL CRÉDITOS PARA IMPUESTO GLOBAL COMPLEMENTARIO O ADICIONAL</t>
  </si>
  <si>
    <t>PPM puesto a disposición de los propietarios</t>
  </si>
  <si>
    <t>Sujeto a restitución (catigado, 65%)</t>
  </si>
  <si>
    <t>C20</t>
  </si>
  <si>
    <t>C22</t>
  </si>
  <si>
    <t>C24</t>
  </si>
  <si>
    <t>C25</t>
  </si>
  <si>
    <t>C26</t>
  </si>
  <si>
    <t>DECLARO BAJO JURAMENTO QUE LOS DATOS CONTENIDOS EN EL PRESENTE DOCUMENTO SON LA EXPRESIÓN FIEL DE LA VERDAD, POR LO QUE ASUMO LA RESPONSABILIDAD CORRESPONDIENTE</t>
  </si>
  <si>
    <t>RUT REPRESENTANTE LEGAL</t>
  </si>
  <si>
    <t>Certificación rentas y créditos asignadas a los propietarios</t>
  </si>
  <si>
    <t>% Asignación</t>
  </si>
  <si>
    <t>Base imponible a tributar con impuesto finales</t>
  </si>
  <si>
    <t>DATOS INORMATIVOS</t>
  </si>
  <si>
    <t>PPM  puesto a disposición de los propietarios, socios,</t>
  </si>
  <si>
    <r>
      <rPr>
        <sz val="10"/>
        <rFont val="Calibri"/>
        <family val="2"/>
      </rPr>
      <t>Crédito por ingreso diferido imputado en el ejercicio (ver nota 2)</t>
    </r>
  </si>
  <si>
    <t>No sujetos a restitución</t>
  </si>
  <si>
    <t>Sujetos a restitución</t>
  </si>
  <si>
    <t>No sujeto a restitución</t>
  </si>
  <si>
    <r>
      <rPr>
        <b/>
        <sz val="10"/>
        <rFont val="Arial"/>
        <family val="2"/>
      </rPr>
      <t>Sujeto a restitución
(castigado, 65%)</t>
    </r>
  </si>
  <si>
    <t>Desde</t>
  </si>
  <si>
    <t>Hasta</t>
  </si>
  <si>
    <t>Factor</t>
  </si>
  <si>
    <t>Cantidad a rebajar</t>
  </si>
  <si>
    <t xml:space="preserve">-   </t>
  </si>
  <si>
    <t xml:space="preserve"> Y MÁS </t>
  </si>
  <si>
    <t>Socio 1</t>
  </si>
  <si>
    <t>Crédito 33 bis</t>
  </si>
  <si>
    <t>Socio 2</t>
  </si>
  <si>
    <t>tasa de incremento</t>
  </si>
  <si>
    <t>Crédito por IDPC</t>
  </si>
  <si>
    <t>Retiro</t>
  </si>
  <si>
    <t>Remuneraciones líquido</t>
  </si>
  <si>
    <t>Imposiciones, aporte patronal</t>
  </si>
  <si>
    <t>EJERCICIO REGIMEN DEL ART. 14 LETRA D) N° 8</t>
  </si>
  <si>
    <t>AT 2021</t>
  </si>
  <si>
    <t>Ingresos ventas con EE.RR. "Emprende S.A." (neto), no percibidos</t>
  </si>
  <si>
    <t>Dividendos Emprende S.A., afectos IF</t>
  </si>
  <si>
    <t>Incremento crédito Dividendos Emprende SA (tasa 27%, c/Restit., c/Devol.)</t>
  </si>
  <si>
    <t>Crédito IDPC, dividendo Emprende SA, c/Restit., c/Devol., tasa 27%</t>
  </si>
  <si>
    <t>Crédito IDPC (Divid. Emprende), con Restitución, c/Devol</t>
  </si>
  <si>
    <t>Dividendos de Emprende S.A. afectos a IF, con crédito, con restitución, tasa 27%, C/Devolución</t>
  </si>
  <si>
    <t>Emprende S.A.</t>
  </si>
  <si>
    <t>Resumen del Libro de Caja año 2022</t>
  </si>
  <si>
    <t>Clientes por cobrar al 31-12-2022</t>
  </si>
  <si>
    <t>Proveedores por pagar al 31-12-2022</t>
  </si>
  <si>
    <t>Compra de existencias, en stock al 31.12.2022</t>
  </si>
  <si>
    <t>SALDO FINAL CAJA AL 31.12.2022</t>
  </si>
  <si>
    <t>Resumen Registro de Compras y Ventas año 2022</t>
  </si>
  <si>
    <t>AT 2023</t>
  </si>
  <si>
    <t>Retiros de utilidades, Socio 1</t>
  </si>
  <si>
    <t>Retiros de utilidades, Socio 2</t>
  </si>
  <si>
    <t>La empresa realiza operaciones comerciales con su empresa relacionada “ABC S.A.”, quien tributa en el régimen del Art. 14 letra D) N°3 y con la empresa “Emprende S.A.” que está acogida al régimen Art. 14 letra A).</t>
  </si>
  <si>
    <t>Dividendos ABC S.A., afectos IF</t>
  </si>
  <si>
    <t>Crédito IDPC, dividendo ABC SA, s/Restit., c/Devol., tasa 10%</t>
  </si>
  <si>
    <t>Crédtio IDPC (Divid. ABC), sin Restitución, c/Devol.</t>
  </si>
  <si>
    <t>Dividendos de "ABC S.A.", afectos a IF, con crédito, sin restitución, tasa 10%, C/Devolución</t>
  </si>
  <si>
    <t>Soc. ABC S.A.</t>
  </si>
  <si>
    <t>Dividendos percibidos, Ejemplo S.A., no afectos a IF</t>
  </si>
  <si>
    <t>Inversión en otras empresas (ABC, Ejemplo y Emprende)</t>
  </si>
  <si>
    <t>Incremento crédito Dividendos ABC SA (tasa 10%, s/Restit., c/Devol.)</t>
  </si>
  <si>
    <t>Dividendos Ejemplo S.A., INR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</si>
  <si>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</si>
  <si>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</si>
  <si>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</si>
  <si>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</si>
  <si>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</si>
  <si>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</si>
  <si>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</si>
  <si>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</si>
  <si>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</si>
  <si>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</si>
  <si>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</si>
  <si>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</si>
  <si>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Mes F29</t>
  </si>
  <si>
    <t>PPM pagado</t>
  </si>
  <si>
    <t>% CM</t>
  </si>
  <si>
    <t>Ajuste PPM</t>
  </si>
  <si>
    <t>PPM actualizado</t>
  </si>
  <si>
    <t>Capital Inicial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</si>
  <si>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</si>
  <si>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</si>
  <si>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</si>
  <si>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</si>
  <si>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</si>
  <si>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</si>
  <si>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</si>
  <si>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</si>
  <si>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</si>
  <si>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</si>
  <si>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</si>
  <si>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</si>
  <si>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Sr. Socio 1</t>
  </si>
  <si>
    <t>Socio Sr. Socio 1</t>
  </si>
  <si>
    <t>Socio Sr. Socio 2</t>
  </si>
  <si>
    <t>Sr. Socio 2</t>
  </si>
  <si>
    <t>Ingresos del giro devengados en ejercicios anteriores y percibidos en el ejercicio actual</t>
  </si>
  <si>
    <t>Existencias, insumos y servicios del negocio adeudados en ejercicios anteriores y pagados en
el ejercicio actual</t>
  </si>
  <si>
    <t>Capital aportado empresas que inician actividades en el año comercial que corresponda a esta
declaración</t>
  </si>
  <si>
    <t>Pago patente municipal</t>
  </si>
  <si>
    <t>Patente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</si>
</sst>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64" formatCode="_-* #,##0.00_-;\-* #,##0.00_-;_-* &quot;-&quot;??_-;_-@_-"/>
    <numFmt numFmtId="165" formatCode="#,##0_ ;[Red]\-#,##0\ "/>
    <numFmt numFmtId="166" formatCode="00"/>
    <numFmt numFmtId="167" formatCode="0#,##0"/>
    <numFmt numFmtId="168" formatCode="_-&quot;$&quot;* #,##0.00_-;\-&quot;$&quot;* #,##0.00_-;_-&quot;$&quot;* &quot;-&quot;??_-;_-@_-"/>
    <numFmt numFmtId="169" formatCode="_-&quot;$&quot;* #,##0_-;\-&quot;$&quot;* #,##0_-;_-&quot;$&quot;* &quot;-&quot;??_-;_-@_-"/>
    <numFmt numFmtId="170" formatCode="0.0%"/>
    <numFmt numFmtId="171" formatCode="_-* #,##0_-;\-* #,##0_-;_-* &quot;-&quot;??_-;_-@_-"/>
    <numFmt numFmtId="172" formatCode="_(* #,##0_);_(* \(#,##0\);_(* &quot;-&quot;??_);_(@_)"/>
    <numFmt numFmtId="173" formatCode="_-* #,##0.00\ _$_-;\-* #,##0.00\ _$_-;_-* &quot;-&quot;??\ _$_-;_-@_-"/>
    <numFmt numFmtId="174" formatCode="0.0"/>
    <numFmt numFmtId="175" formatCode="[$-C0A]mmmm\-yy;@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5" tint="-0.499984740745262"/>
      <name val="Calibri"/>
      <family val="2"/>
      <scheme val="minor"/>
    </font>
    <font>
      <i/>
      <sz val="11"/>
      <color theme="5" tint="-0.499984740745262"/>
      <name val="Calibri"/>
      <family val="2"/>
      <scheme val="minor"/>
    </font>
    <font>
      <i/>
      <sz val="11"/>
      <color theme="8" tint="0.3999755851924192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Times New Roman"/>
      <family val="1"/>
    </font>
    <font>
      <b/>
      <sz val="6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Verdana"/>
      <family val="2"/>
    </font>
    <font>
      <sz val="7"/>
      <name val="Verdana"/>
      <family val="2"/>
    </font>
    <font>
      <b/>
      <sz val="6"/>
      <color rgb="FFFF0000"/>
      <name val="Verdana"/>
      <family val="2"/>
    </font>
    <font>
      <b/>
      <sz val="6"/>
      <color rgb="FFC00000"/>
      <name val="Verdana"/>
      <family val="2"/>
    </font>
    <font>
      <sz val="6"/>
      <name val="Verdana"/>
      <family val="2"/>
    </font>
    <font>
      <b/>
      <sz val="8"/>
      <name val="Verdana"/>
      <family val="2"/>
    </font>
    <font>
      <b/>
      <strike/>
      <sz val="6"/>
      <color rgb="FFFF0000"/>
      <name val="Verdana"/>
      <family val="2"/>
    </font>
    <font>
      <b/>
      <sz val="7"/>
      <name val="Verdana"/>
      <family val="2"/>
    </font>
    <font>
      <b/>
      <strike/>
      <sz val="6"/>
      <name val="Verdana"/>
      <family val="2"/>
    </font>
    <font>
      <b/>
      <sz val="10"/>
      <color rgb="FFFF0000"/>
      <name val="Verdana"/>
      <family val="2"/>
    </font>
    <font>
      <b/>
      <sz val="6"/>
      <color rgb="FF00B050"/>
      <name val="Verdana"/>
      <family val="2"/>
    </font>
    <font>
      <b/>
      <sz val="8"/>
      <color rgb="FFFF0000"/>
      <name val="Verdana"/>
      <family val="2"/>
    </font>
    <font>
      <b/>
      <strike/>
      <sz val="8"/>
      <name val="Verdana"/>
      <family val="2"/>
    </font>
    <font>
      <sz val="8"/>
      <name val="Verdana"/>
      <family val="2"/>
    </font>
    <font>
      <sz val="7"/>
      <color theme="1"/>
      <name val="Verdana"/>
      <family val="2"/>
    </font>
    <font>
      <b/>
      <sz val="6"/>
      <color theme="1"/>
      <name val="Verdana"/>
      <family val="2"/>
    </font>
    <font>
      <b/>
      <sz val="7"/>
      <color theme="1"/>
      <name val="Verdana"/>
      <family val="2"/>
    </font>
    <font>
      <sz val="5"/>
      <color rgb="FF000000"/>
      <name val="Verdana"/>
      <family val="2"/>
    </font>
    <font>
      <b/>
      <sz val="10"/>
      <color rgb="FF000000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sz val="12"/>
      <name val="Verdana"/>
      <family val="2"/>
    </font>
    <font>
      <sz val="14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7"/>
      <name val="Arial"/>
      <family val="2"/>
    </font>
    <font>
      <sz val="7"/>
      <name val="Calibri"/>
      <family val="2"/>
      <scheme val="minor"/>
    </font>
    <font>
      <strike/>
      <sz val="7"/>
      <name val="Verdana"/>
      <family val="2"/>
    </font>
    <font>
      <strike/>
      <sz val="7"/>
      <name val="Calibri"/>
      <family val="2"/>
      <scheme val="minor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sz val="9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8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0"/>
      <name val="Calibri"/>
      <family val="2"/>
    </font>
    <font>
      <b/>
      <sz val="10"/>
      <color rgb="FF00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Down">
        <bgColor theme="0"/>
      </patternFill>
    </fill>
    <fill>
      <patternFill patternType="lightDown"/>
    </fill>
    <fill>
      <patternFill patternType="lightDown">
        <fgColor auto="1"/>
        <bgColor theme="0"/>
      </patternFill>
    </fill>
    <fill>
      <patternFill patternType="solid">
        <fgColor indexed="65"/>
        <bgColor auto="1"/>
      </patternFill>
    </fill>
    <fill>
      <patternFill patternType="lightDown">
        <fgColor auto="1"/>
      </patternFill>
    </fill>
    <fill>
      <patternFill patternType="solid">
        <fgColor indexed="9"/>
        <bgColor indexed="8"/>
      </patternFill>
    </fill>
    <fill>
      <patternFill patternType="solid">
        <fgColor rgb="FFCFCDCD"/>
      </patternFill>
    </fill>
  </fills>
  <borders count="10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33CC"/>
      </left>
      <right/>
      <top style="medium">
        <color indexed="64"/>
      </top>
      <bottom style="thin">
        <color indexed="64"/>
      </bottom>
      <diagonal/>
    </border>
    <border>
      <left style="medium">
        <color rgb="FF0033CC"/>
      </left>
      <right/>
      <top/>
      <bottom style="thin">
        <color indexed="64"/>
      </bottom>
      <diagonal/>
    </border>
    <border>
      <left style="medium">
        <color rgb="FF0033CC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rgb="FF0033CC"/>
      </right>
      <top style="thin">
        <color indexed="64"/>
      </top>
      <bottom style="thin">
        <color indexed="64"/>
      </bottom>
      <diagonal/>
    </border>
    <border>
      <left style="hair">
        <color rgb="FF0033CC"/>
      </left>
      <right style="hair">
        <color rgb="FF0033CC"/>
      </right>
      <top style="thin">
        <color indexed="64"/>
      </top>
      <bottom style="thin">
        <color indexed="64"/>
      </bottom>
      <diagonal/>
    </border>
    <border>
      <left style="hair">
        <color rgb="FF0033CC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33CC"/>
      </right>
      <top style="thin">
        <color indexed="64"/>
      </top>
      <bottom style="thin">
        <color indexed="64"/>
      </bottom>
      <diagonal/>
    </border>
    <border>
      <left style="hair">
        <color rgb="FF0033C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33CC"/>
      </right>
      <top/>
      <bottom/>
      <diagonal/>
    </border>
    <border>
      <left style="hair">
        <color rgb="FF0033CC"/>
      </left>
      <right style="hair">
        <color rgb="FF0033CC"/>
      </right>
      <top/>
      <bottom/>
      <diagonal/>
    </border>
    <border>
      <left style="hair">
        <color rgb="FF0033CC"/>
      </left>
      <right style="thin">
        <color indexed="64"/>
      </right>
      <top/>
      <bottom/>
      <diagonal/>
    </border>
    <border>
      <left style="thin">
        <color indexed="64"/>
      </left>
      <right style="hair">
        <color rgb="FF0033CC"/>
      </right>
      <top style="medium">
        <color indexed="64"/>
      </top>
      <bottom style="thin">
        <color indexed="64"/>
      </bottom>
      <diagonal/>
    </border>
    <border>
      <left style="hair">
        <color rgb="FF0033CC"/>
      </left>
      <right style="hair">
        <color rgb="FF0033CC"/>
      </right>
      <top style="medium">
        <color indexed="64"/>
      </top>
      <bottom style="thin">
        <color indexed="64"/>
      </bottom>
      <diagonal/>
    </border>
    <border>
      <left style="hair">
        <color rgb="FF0033CC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33CC"/>
      </right>
      <top/>
      <bottom style="medium">
        <color indexed="64"/>
      </bottom>
      <diagonal/>
    </border>
    <border>
      <left style="hair">
        <color rgb="FF0033CC"/>
      </left>
      <right style="hair">
        <color rgb="FF0033CC"/>
      </right>
      <top/>
      <bottom style="medium">
        <color indexed="64"/>
      </bottom>
      <diagonal/>
    </border>
    <border>
      <left style="hair">
        <color rgb="FF0033CC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rgb="FF0033CC"/>
      </bottom>
      <diagonal/>
    </border>
    <border>
      <left/>
      <right/>
      <top/>
      <bottom style="hair">
        <color rgb="FF0033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55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64" fillId="0" borderId="0"/>
    <xf numFmtId="164" fontId="64" fillId="0" borderId="0" applyFont="0" applyFill="0" applyBorder="0" applyAlignment="0" applyProtection="0"/>
  </cellStyleXfs>
  <cellXfs count="1025">
    <xf numFmtId="0" fontId="0" fillId="0" borderId="0" xfId="0"/>
    <xf numFmtId="0" fontId="2" fillId="2" borderId="0" xfId="0" applyFont="1" applyFill="1" applyAlignment="1">
      <alignment horizontal="center"/>
    </xf>
    <xf numFmtId="0" fontId="6" fillId="0" borderId="0" xfId="0" applyFont="1"/>
    <xf numFmtId="41" fontId="1" fillId="0" borderId="0" xfId="2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1" fontId="10" fillId="0" borderId="0" xfId="2" applyFont="1" applyBorder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4" fillId="0" borderId="0" xfId="0" applyFont="1"/>
    <xf numFmtId="0" fontId="4" fillId="3" borderId="1" xfId="0" applyFont="1" applyFill="1" applyBorder="1" applyAlignment="1">
      <alignment horizontal="center" vertical="center"/>
    </xf>
    <xf numFmtId="41" fontId="5" fillId="0" borderId="0" xfId="2" applyFont="1" applyBorder="1" applyAlignment="1">
      <alignment horizontal="left" vertical="center"/>
    </xf>
    <xf numFmtId="0" fontId="5" fillId="0" borderId="0" xfId="0" applyFont="1"/>
    <xf numFmtId="0" fontId="4" fillId="3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0" borderId="1" xfId="0" applyBorder="1"/>
    <xf numFmtId="165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41" fontId="5" fillId="0" borderId="0" xfId="2" applyFont="1"/>
    <xf numFmtId="0" fontId="11" fillId="0" borderId="0" xfId="0" applyFont="1"/>
    <xf numFmtId="3" fontId="0" fillId="0" borderId="1" xfId="0" applyNumberFormat="1" applyBorder="1"/>
    <xf numFmtId="14" fontId="0" fillId="0" borderId="2" xfId="0" applyNumberFormat="1" applyBorder="1" applyAlignment="1">
      <alignment horizontal="left"/>
    </xf>
    <xf numFmtId="0" fontId="0" fillId="0" borderId="2" xfId="0" applyBorder="1"/>
    <xf numFmtId="165" fontId="0" fillId="0" borderId="2" xfId="0" applyNumberFormat="1" applyBorder="1"/>
    <xf numFmtId="14" fontId="0" fillId="0" borderId="1" xfId="0" applyNumberFormat="1" applyBorder="1" applyAlignment="1">
      <alignment horizontal="left"/>
    </xf>
    <xf numFmtId="0" fontId="0" fillId="4" borderId="1" xfId="0" applyFill="1" applyBorder="1"/>
    <xf numFmtId="165" fontId="0" fillId="4" borderId="1" xfId="0" applyNumberFormat="1" applyFill="1" applyBorder="1"/>
    <xf numFmtId="0" fontId="4" fillId="0" borderId="1" xfId="0" applyFont="1" applyBorder="1"/>
    <xf numFmtId="3" fontId="4" fillId="0" borderId="1" xfId="0" applyNumberFormat="1" applyFont="1" applyBorder="1"/>
    <xf numFmtId="41" fontId="0" fillId="0" borderId="0" xfId="2" applyFont="1"/>
    <xf numFmtId="41" fontId="0" fillId="0" borderId="0" xfId="0" applyNumberFormat="1"/>
    <xf numFmtId="0" fontId="12" fillId="0" borderId="0" xfId="0" applyFont="1"/>
    <xf numFmtId="41" fontId="5" fillId="5" borderId="0" xfId="2" applyFont="1" applyFill="1"/>
    <xf numFmtId="165" fontId="6" fillId="0" borderId="0" xfId="0" applyNumberFormat="1" applyFont="1"/>
    <xf numFmtId="165" fontId="4" fillId="0" borderId="1" xfId="0" applyNumberFormat="1" applyFont="1" applyBorder="1"/>
    <xf numFmtId="9" fontId="0" fillId="0" borderId="1" xfId="3" applyFont="1" applyBorder="1"/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3" xfId="0" applyFont="1" applyBorder="1"/>
    <xf numFmtId="3" fontId="4" fillId="0" borderId="3" xfId="0" applyNumberFormat="1" applyFont="1" applyBorder="1" applyAlignment="1">
      <alignment horizontal="center"/>
    </xf>
    <xf numFmtId="3" fontId="16" fillId="0" borderId="3" xfId="0" applyNumberFormat="1" applyFont="1" applyBorder="1" applyAlignment="1">
      <alignment horizontal="center"/>
    </xf>
    <xf numFmtId="0" fontId="0" fillId="0" borderId="0" xfId="0" applyAlignment="1">
      <alignment horizontal="left" indent="1"/>
    </xf>
    <xf numFmtId="165" fontId="17" fillId="0" borderId="0" xfId="0" applyNumberFormat="1" applyFont="1"/>
    <xf numFmtId="0" fontId="18" fillId="0" borderId="0" xfId="0" applyFont="1" applyAlignment="1">
      <alignment horizontal="left"/>
    </xf>
    <xf numFmtId="0" fontId="0" fillId="0" borderId="0" xfId="0" applyAlignment="1">
      <alignment horizontal="left" wrapText="1" indent="1"/>
    </xf>
    <xf numFmtId="0" fontId="0" fillId="0" borderId="3" xfId="0" applyBorder="1" applyAlignment="1">
      <alignment horizontal="left" wrapText="1" indent="1"/>
    </xf>
    <xf numFmtId="165" fontId="17" fillId="0" borderId="3" xfId="0" applyNumberFormat="1" applyFont="1" applyBorder="1"/>
    <xf numFmtId="0" fontId="4" fillId="0" borderId="0" xfId="0" applyFont="1" applyAlignment="1">
      <alignment horizontal="right" indent="1"/>
    </xf>
    <xf numFmtId="165" fontId="4" fillId="0" borderId="0" xfId="0" applyNumberFormat="1" applyFont="1"/>
    <xf numFmtId="165" fontId="16" fillId="0" borderId="0" xfId="0" applyNumberFormat="1" applyFont="1"/>
    <xf numFmtId="0" fontId="0" fillId="0" borderId="3" xfId="0" applyBorder="1"/>
    <xf numFmtId="0" fontId="17" fillId="0" borderId="3" xfId="0" applyFont="1" applyBorder="1"/>
    <xf numFmtId="0" fontId="0" fillId="0" borderId="3" xfId="0" applyBorder="1" applyAlignment="1">
      <alignment horizontal="left" indent="1"/>
    </xf>
    <xf numFmtId="165" fontId="0" fillId="0" borderId="3" xfId="0" applyNumberFormat="1" applyBorder="1"/>
    <xf numFmtId="0" fontId="17" fillId="0" borderId="0" xfId="0" applyFont="1"/>
    <xf numFmtId="0" fontId="4" fillId="0" borderId="4" xfId="0" applyFont="1" applyBorder="1"/>
    <xf numFmtId="165" fontId="9" fillId="0" borderId="4" xfId="0" applyNumberFormat="1" applyFont="1" applyBorder="1"/>
    <xf numFmtId="165" fontId="16" fillId="0" borderId="4" xfId="0" applyNumberFormat="1" applyFont="1" applyBorder="1"/>
    <xf numFmtId="165" fontId="9" fillId="0" borderId="0" xfId="0" applyNumberFormat="1" applyFont="1"/>
    <xf numFmtId="165" fontId="19" fillId="0" borderId="0" xfId="0" applyNumberFormat="1" applyFont="1"/>
    <xf numFmtId="0" fontId="0" fillId="0" borderId="1" xfId="0" applyBorder="1" applyAlignment="1">
      <alignment horizontal="left" indent="1"/>
    </xf>
    <xf numFmtId="41" fontId="0" fillId="0" borderId="1" xfId="0" applyNumberFormat="1" applyBorder="1"/>
    <xf numFmtId="41" fontId="0" fillId="0" borderId="1" xfId="2" applyFont="1" applyBorder="1"/>
    <xf numFmtId="0" fontId="0" fillId="6" borderId="1" xfId="0" applyFill="1" applyBorder="1" applyAlignment="1">
      <alignment horizontal="center" vertical="center" wrapText="1"/>
    </xf>
    <xf numFmtId="41" fontId="1" fillId="6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1" fontId="1" fillId="0" borderId="1" xfId="2" applyFont="1" applyBorder="1"/>
    <xf numFmtId="9" fontId="4" fillId="0" borderId="1" xfId="0" applyNumberFormat="1" applyFont="1" applyBorder="1"/>
    <xf numFmtId="41" fontId="4" fillId="0" borderId="1" xfId="2" applyFont="1" applyBorder="1"/>
    <xf numFmtId="0" fontId="0" fillId="0" borderId="1" xfId="0" applyBorder="1" applyAlignment="1">
      <alignment horizontal="right"/>
    </xf>
    <xf numFmtId="0" fontId="20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9" fontId="0" fillId="0" borderId="0" xfId="3" applyFont="1" applyBorder="1"/>
    <xf numFmtId="0" fontId="1" fillId="7" borderId="0" xfId="5" applyFill="1"/>
    <xf numFmtId="0" fontId="22" fillId="7" borderId="0" xfId="4" applyFont="1" applyFill="1"/>
    <xf numFmtId="0" fontId="25" fillId="7" borderId="0" xfId="5" applyFont="1" applyFill="1"/>
    <xf numFmtId="0" fontId="1" fillId="0" borderId="0" xfId="5"/>
    <xf numFmtId="0" fontId="26" fillId="0" borderId="26" xfId="4" applyFont="1" applyBorder="1" applyAlignment="1">
      <alignment horizontal="center" vertical="center"/>
    </xf>
    <xf numFmtId="0" fontId="30" fillId="0" borderId="27" xfId="4" quotePrefix="1" applyFont="1" applyBorder="1" applyAlignment="1">
      <alignment horizontal="center" vertical="center"/>
    </xf>
    <xf numFmtId="0" fontId="26" fillId="0" borderId="1" xfId="4" applyFont="1" applyBorder="1" applyAlignment="1">
      <alignment horizontal="center" vertical="center"/>
    </xf>
    <xf numFmtId="0" fontId="30" fillId="0" borderId="32" xfId="4" quotePrefix="1" applyFont="1" applyBorder="1" applyAlignment="1">
      <alignment horizontal="center" vertical="center"/>
    </xf>
    <xf numFmtId="0" fontId="30" fillId="0" borderId="32" xfId="4" applyFont="1" applyBorder="1" applyAlignment="1">
      <alignment horizontal="center" vertical="center"/>
    </xf>
    <xf numFmtId="0" fontId="29" fillId="0" borderId="1" xfId="4" applyFont="1" applyBorder="1" applyAlignment="1">
      <alignment horizontal="center" vertical="center"/>
    </xf>
    <xf numFmtId="0" fontId="29" fillId="0" borderId="2" xfId="4" applyFont="1" applyBorder="1" applyAlignment="1">
      <alignment horizontal="center" vertical="center"/>
    </xf>
    <xf numFmtId="0" fontId="30" fillId="0" borderId="34" xfId="4" quotePrefix="1" applyFont="1" applyBorder="1" applyAlignment="1">
      <alignment horizontal="center" vertical="center"/>
    </xf>
    <xf numFmtId="0" fontId="29" fillId="0" borderId="26" xfId="4" applyFont="1" applyBorder="1" applyAlignment="1">
      <alignment horizontal="center" vertical="center"/>
    </xf>
    <xf numFmtId="0" fontId="29" fillId="0" borderId="22" xfId="4" applyFont="1" applyBorder="1" applyAlignment="1">
      <alignment horizontal="center" vertical="center"/>
    </xf>
    <xf numFmtId="0" fontId="30" fillId="0" borderId="40" xfId="4" quotePrefix="1" applyFont="1" applyBorder="1" applyAlignment="1">
      <alignment horizontal="center" vertical="center"/>
    </xf>
    <xf numFmtId="0" fontId="22" fillId="8" borderId="42" xfId="4" applyFont="1" applyFill="1" applyBorder="1" applyAlignment="1">
      <alignment horizontal="center" vertical="center"/>
    </xf>
    <xf numFmtId="0" fontId="29" fillId="0" borderId="43" xfId="4" applyFont="1" applyBorder="1" applyAlignment="1">
      <alignment horizontal="center" vertical="center"/>
    </xf>
    <xf numFmtId="0" fontId="30" fillId="0" borderId="47" xfId="4" quotePrefix="1" applyFont="1" applyBorder="1" applyAlignment="1">
      <alignment horizontal="center" vertical="center"/>
    </xf>
    <xf numFmtId="0" fontId="22" fillId="8" borderId="49" xfId="4" applyFont="1" applyFill="1" applyBorder="1" applyAlignment="1">
      <alignment horizontal="center" vertical="center"/>
    </xf>
    <xf numFmtId="0" fontId="29" fillId="0" borderId="36" xfId="4" applyFont="1" applyBorder="1" applyAlignment="1">
      <alignment horizontal="center" vertical="center"/>
    </xf>
    <xf numFmtId="0" fontId="30" fillId="0" borderId="38" xfId="4" quotePrefix="1" applyFont="1" applyBorder="1" applyAlignment="1">
      <alignment horizontal="center" vertical="center"/>
    </xf>
    <xf numFmtId="0" fontId="29" fillId="7" borderId="0" xfId="4" applyFont="1" applyFill="1" applyAlignment="1">
      <alignment horizontal="left" vertical="center"/>
    </xf>
    <xf numFmtId="0" fontId="22" fillId="8" borderId="2" xfId="4" applyFont="1" applyFill="1" applyBorder="1" applyAlignment="1">
      <alignment horizontal="center" vertical="center"/>
    </xf>
    <xf numFmtId="0" fontId="29" fillId="0" borderId="14" xfId="4" applyFont="1" applyBorder="1" applyAlignment="1">
      <alignment horizontal="center" vertical="center"/>
    </xf>
    <xf numFmtId="0" fontId="22" fillId="7" borderId="0" xfId="4" quotePrefix="1" applyFont="1" applyFill="1" applyAlignment="1">
      <alignment horizontal="center" vertical="center"/>
    </xf>
    <xf numFmtId="0" fontId="36" fillId="0" borderId="32" xfId="4" quotePrefix="1" applyFont="1" applyBorder="1" applyAlignment="1">
      <alignment horizontal="center" vertical="center"/>
    </xf>
    <xf numFmtId="0" fontId="28" fillId="7" borderId="0" xfId="4" quotePrefix="1" applyFont="1" applyFill="1" applyAlignment="1">
      <alignment horizontal="center" vertical="center"/>
    </xf>
    <xf numFmtId="0" fontId="27" fillId="7" borderId="0" xfId="4" quotePrefix="1" applyFont="1" applyFill="1" applyAlignment="1">
      <alignment horizontal="left" vertical="center"/>
    </xf>
    <xf numFmtId="0" fontId="22" fillId="0" borderId="2" xfId="4" applyFont="1" applyBorder="1" applyAlignment="1">
      <alignment horizontal="center" vertical="center"/>
    </xf>
    <xf numFmtId="0" fontId="30" fillId="0" borderId="34" xfId="4" quotePrefix="1" applyFont="1" applyBorder="1" applyAlignment="1">
      <alignment horizontal="center" vertical="center" wrapText="1"/>
    </xf>
    <xf numFmtId="0" fontId="22" fillId="7" borderId="0" xfId="4" quotePrefix="1" applyFont="1" applyFill="1" applyAlignment="1">
      <alignment horizontal="center" vertical="center" wrapText="1"/>
    </xf>
    <xf numFmtId="0" fontId="22" fillId="7" borderId="0" xfId="4" applyFont="1" applyFill="1" applyAlignment="1">
      <alignment vertical="center"/>
    </xf>
    <xf numFmtId="0" fontId="29" fillId="7" borderId="0" xfId="4" applyFont="1" applyFill="1"/>
    <xf numFmtId="0" fontId="1" fillId="0" borderId="53" xfId="5" applyBorder="1"/>
    <xf numFmtId="0" fontId="29" fillId="0" borderId="53" xfId="4" applyFont="1" applyBorder="1" applyAlignment="1">
      <alignment horizontal="center" vertical="center"/>
    </xf>
    <xf numFmtId="0" fontId="22" fillId="9" borderId="53" xfId="4" applyFont="1" applyFill="1" applyBorder="1" applyAlignment="1">
      <alignment horizontal="center" vertical="center"/>
    </xf>
    <xf numFmtId="0" fontId="30" fillId="0" borderId="56" xfId="4" quotePrefix="1" applyFont="1" applyBorder="1" applyAlignment="1">
      <alignment horizontal="center" vertical="center"/>
    </xf>
    <xf numFmtId="0" fontId="3" fillId="7" borderId="0" xfId="5" applyFont="1" applyFill="1"/>
    <xf numFmtId="0" fontId="27" fillId="0" borderId="30" xfId="4" applyFont="1" applyBorder="1" applyAlignment="1">
      <alignment horizontal="center" vertical="center"/>
    </xf>
    <xf numFmtId="0" fontId="27" fillId="0" borderId="31" xfId="4" applyFont="1" applyBorder="1" applyAlignment="1">
      <alignment horizontal="center" vertical="center"/>
    </xf>
    <xf numFmtId="0" fontId="27" fillId="0" borderId="13" xfId="4" applyFont="1" applyBorder="1" applyAlignment="1">
      <alignment horizontal="center" vertical="center"/>
    </xf>
    <xf numFmtId="0" fontId="3" fillId="0" borderId="0" xfId="5" applyFont="1"/>
    <xf numFmtId="0" fontId="29" fillId="9" borderId="1" xfId="4" applyFont="1" applyFill="1" applyBorder="1" applyAlignment="1">
      <alignment vertical="center" wrapText="1"/>
    </xf>
    <xf numFmtId="0" fontId="37" fillId="0" borderId="32" xfId="4" quotePrefix="1" applyFont="1" applyBorder="1" applyAlignment="1">
      <alignment horizontal="center" vertical="center"/>
    </xf>
    <xf numFmtId="0" fontId="1" fillId="7" borderId="0" xfId="5" applyFill="1" applyAlignment="1">
      <alignment vertical="center"/>
    </xf>
    <xf numFmtId="0" fontId="1" fillId="0" borderId="0" xfId="5" applyAlignment="1">
      <alignment vertical="center"/>
    </xf>
    <xf numFmtId="0" fontId="29" fillId="9" borderId="22" xfId="4" applyFont="1" applyFill="1" applyBorder="1" applyAlignment="1">
      <alignment vertical="center" wrapText="1"/>
    </xf>
    <xf numFmtId="0" fontId="22" fillId="0" borderId="1" xfId="4" quotePrefix="1" applyFont="1" applyBorder="1" applyAlignment="1">
      <alignment horizontal="center" vertical="center"/>
    </xf>
    <xf numFmtId="0" fontId="1" fillId="0" borderId="1" xfId="5" applyBorder="1"/>
    <xf numFmtId="0" fontId="29" fillId="0" borderId="1" xfId="4" applyFont="1" applyBorder="1"/>
    <xf numFmtId="0" fontId="22" fillId="0" borderId="1" xfId="4" applyFont="1" applyBorder="1" applyAlignment="1">
      <alignment horizontal="center" vertical="center"/>
    </xf>
    <xf numFmtId="0" fontId="30" fillId="0" borderId="50" xfId="4" quotePrefix="1" applyFont="1" applyBorder="1" applyAlignment="1">
      <alignment horizontal="center"/>
    </xf>
    <xf numFmtId="1" fontId="47" fillId="0" borderId="0" xfId="4" applyNumberFormat="1" applyFont="1"/>
    <xf numFmtId="0" fontId="30" fillId="0" borderId="51" xfId="4" applyFont="1" applyBorder="1" applyAlignment="1">
      <alignment horizontal="center" vertical="center"/>
    </xf>
    <xf numFmtId="0" fontId="30" fillId="0" borderId="26" xfId="4" applyFont="1" applyBorder="1" applyAlignment="1">
      <alignment vertical="center" wrapText="1"/>
    </xf>
    <xf numFmtId="0" fontId="32" fillId="9" borderId="26" xfId="4" applyFont="1" applyFill="1" applyBorder="1" applyAlignment="1">
      <alignment horizontal="center" vertical="center"/>
    </xf>
    <xf numFmtId="0" fontId="30" fillId="0" borderId="1" xfId="4" applyFont="1" applyBorder="1" applyAlignment="1">
      <alignment vertical="center" wrapText="1"/>
    </xf>
    <xf numFmtId="0" fontId="30" fillId="0" borderId="16" xfId="4" applyFont="1" applyBorder="1" applyAlignment="1">
      <alignment vertical="center" wrapText="1"/>
    </xf>
    <xf numFmtId="0" fontId="30" fillId="0" borderId="33" xfId="4" applyFont="1" applyBorder="1" applyAlignment="1">
      <alignment vertical="center" wrapText="1"/>
    </xf>
    <xf numFmtId="0" fontId="30" fillId="0" borderId="71" xfId="4" applyFont="1" applyBorder="1" applyAlignment="1">
      <alignment vertical="center" wrapText="1"/>
    </xf>
    <xf numFmtId="0" fontId="26" fillId="0" borderId="59" xfId="5" applyFont="1" applyBorder="1" applyAlignment="1">
      <alignment vertical="center"/>
    </xf>
    <xf numFmtId="0" fontId="26" fillId="0" borderId="74" xfId="5" applyFont="1" applyBorder="1" applyAlignment="1">
      <alignment vertical="center"/>
    </xf>
    <xf numFmtId="0" fontId="26" fillId="0" borderId="9" xfId="5" applyFont="1" applyBorder="1" applyAlignment="1">
      <alignment vertical="center"/>
    </xf>
    <xf numFmtId="0" fontId="51" fillId="0" borderId="26" xfId="5" applyFont="1" applyBorder="1" applyAlignment="1">
      <alignment horizontal="center" vertical="center"/>
    </xf>
    <xf numFmtId="49" fontId="32" fillId="10" borderId="27" xfId="9" applyNumberFormat="1" applyFont="1" applyFill="1" applyBorder="1" applyAlignment="1">
      <alignment horizontal="center" vertical="center" wrapText="1"/>
    </xf>
    <xf numFmtId="0" fontId="51" fillId="0" borderId="35" xfId="5" applyFont="1" applyBorder="1" applyAlignment="1">
      <alignment horizontal="center" vertical="center"/>
    </xf>
    <xf numFmtId="49" fontId="32" fillId="10" borderId="38" xfId="9" applyNumberFormat="1" applyFont="1" applyFill="1" applyBorder="1" applyAlignment="1">
      <alignment horizontal="center" vertical="center" wrapText="1"/>
    </xf>
    <xf numFmtId="0" fontId="26" fillId="0" borderId="66" xfId="5" applyFont="1" applyBorder="1"/>
    <xf numFmtId="0" fontId="26" fillId="0" borderId="75" xfId="5" applyFont="1" applyBorder="1"/>
    <xf numFmtId="0" fontId="26" fillId="0" borderId="3" xfId="5" applyFont="1" applyBorder="1"/>
    <xf numFmtId="0" fontId="51" fillId="0" borderId="72" xfId="5" applyFont="1" applyBorder="1" applyAlignment="1">
      <alignment horizontal="center" vertical="center"/>
    </xf>
    <xf numFmtId="49" fontId="32" fillId="10" borderId="73" xfId="9" applyNumberFormat="1" applyFont="1" applyFill="1" applyBorder="1" applyAlignment="1">
      <alignment horizontal="center" vertical="center" wrapText="1"/>
    </xf>
    <xf numFmtId="0" fontId="26" fillId="0" borderId="9" xfId="5" applyFont="1" applyBorder="1"/>
    <xf numFmtId="0" fontId="26" fillId="0" borderId="66" xfId="5" applyFont="1" applyBorder="1" applyAlignment="1">
      <alignment vertical="center"/>
    </xf>
    <xf numFmtId="0" fontId="26" fillId="0" borderId="3" xfId="5" applyFont="1" applyBorder="1" applyAlignment="1">
      <alignment vertical="center"/>
    </xf>
    <xf numFmtId="0" fontId="26" fillId="0" borderId="62" xfId="5" applyFont="1" applyBorder="1"/>
    <xf numFmtId="0" fontId="26" fillId="0" borderId="31" xfId="5" applyFont="1" applyBorder="1"/>
    <xf numFmtId="0" fontId="51" fillId="0" borderId="1" xfId="5" applyFont="1" applyBorder="1" applyAlignment="1">
      <alignment horizontal="center" vertical="center"/>
    </xf>
    <xf numFmtId="49" fontId="32" fillId="10" borderId="32" xfId="9" applyNumberFormat="1" applyFont="1" applyFill="1" applyBorder="1" applyAlignment="1">
      <alignment horizontal="center" vertical="center" wrapText="1"/>
    </xf>
    <xf numFmtId="0" fontId="26" fillId="0" borderId="17" xfId="5" applyFont="1" applyBorder="1"/>
    <xf numFmtId="0" fontId="26" fillId="0" borderId="76" xfId="5" applyFont="1" applyBorder="1"/>
    <xf numFmtId="0" fontId="26" fillId="0" borderId="19" xfId="5" applyFont="1" applyBorder="1"/>
    <xf numFmtId="49" fontId="32" fillId="10" borderId="27" xfId="9" applyNumberFormat="1" applyFont="1" applyFill="1" applyBorder="1" applyAlignment="1">
      <alignment vertical="center" wrapText="1"/>
    </xf>
    <xf numFmtId="49" fontId="32" fillId="10" borderId="38" xfId="9" applyNumberFormat="1" applyFont="1" applyFill="1" applyBorder="1" applyAlignment="1">
      <alignment vertical="center" wrapText="1"/>
    </xf>
    <xf numFmtId="49" fontId="32" fillId="10" borderId="73" xfId="9" applyNumberFormat="1" applyFont="1" applyFill="1" applyBorder="1" applyAlignment="1">
      <alignment vertical="center" wrapText="1"/>
    </xf>
    <xf numFmtId="0" fontId="32" fillId="0" borderId="30" xfId="10" applyFont="1" applyBorder="1" applyAlignment="1">
      <alignment horizontal="center" vertical="center" wrapText="1"/>
    </xf>
    <xf numFmtId="0" fontId="30" fillId="11" borderId="32" xfId="10" applyFont="1" applyFill="1" applyBorder="1" applyAlignment="1">
      <alignment horizontal="center" vertical="center" wrapText="1"/>
    </xf>
    <xf numFmtId="0" fontId="32" fillId="0" borderId="51" xfId="10" applyFont="1" applyBorder="1" applyAlignment="1">
      <alignment horizontal="center" vertical="center" wrapText="1"/>
    </xf>
    <xf numFmtId="0" fontId="30" fillId="11" borderId="67" xfId="10" applyFont="1" applyFill="1" applyBorder="1" applyAlignment="1">
      <alignment horizontal="center" vertical="center" wrapText="1"/>
    </xf>
    <xf numFmtId="0" fontId="32" fillId="0" borderId="8" xfId="10" applyFont="1" applyBorder="1" applyAlignment="1">
      <alignment horizontal="center" vertical="center" wrapText="1"/>
    </xf>
    <xf numFmtId="0" fontId="30" fillId="0" borderId="27" xfId="10" applyFont="1" applyBorder="1" applyAlignment="1">
      <alignment horizontal="center" vertical="center" wrapText="1"/>
    </xf>
    <xf numFmtId="0" fontId="32" fillId="0" borderId="70" xfId="10" applyFont="1" applyBorder="1" applyAlignment="1">
      <alignment horizontal="center" vertical="center" wrapText="1"/>
    </xf>
    <xf numFmtId="0" fontId="30" fillId="0" borderId="73" xfId="10" applyFont="1" applyBorder="1" applyAlignment="1">
      <alignment horizontal="center" vertical="center" wrapText="1"/>
    </xf>
    <xf numFmtId="0" fontId="30" fillId="11" borderId="73" xfId="10" applyFont="1" applyFill="1" applyBorder="1" applyAlignment="1">
      <alignment horizontal="center" vertical="center" wrapText="1"/>
    </xf>
    <xf numFmtId="49" fontId="32" fillId="0" borderId="57" xfId="9" applyNumberFormat="1" applyFont="1" applyFill="1" applyBorder="1" applyAlignment="1">
      <alignment horizontal="center" vertical="center" wrapText="1"/>
    </xf>
    <xf numFmtId="49" fontId="32" fillId="0" borderId="45" xfId="9" applyNumberFormat="1" applyFont="1" applyFill="1" applyBorder="1" applyAlignment="1">
      <alignment horizontal="center" vertical="center" wrapText="1"/>
    </xf>
    <xf numFmtId="49" fontId="32" fillId="0" borderId="58" xfId="9" applyNumberFormat="1" applyFont="1" applyFill="1" applyBorder="1" applyAlignment="1">
      <alignment horizontal="center" vertical="center" wrapText="1"/>
    </xf>
    <xf numFmtId="0" fontId="32" fillId="0" borderId="26" xfId="5" applyFont="1" applyBorder="1" applyAlignment="1">
      <alignment horizontal="center" vertical="center"/>
    </xf>
    <xf numFmtId="0" fontId="38" fillId="0" borderId="27" xfId="5" applyFont="1" applyBorder="1" applyAlignment="1">
      <alignment horizontal="center" vertical="center"/>
    </xf>
    <xf numFmtId="0" fontId="32" fillId="0" borderId="1" xfId="5" applyFont="1" applyBorder="1" applyAlignment="1">
      <alignment horizontal="center" vertical="center"/>
    </xf>
    <xf numFmtId="0" fontId="38" fillId="0" borderId="32" xfId="5" quotePrefix="1" applyFont="1" applyBorder="1" applyAlignment="1">
      <alignment horizontal="center" vertical="center"/>
    </xf>
    <xf numFmtId="0" fontId="38" fillId="0" borderId="32" xfId="5" applyFont="1" applyBorder="1" applyAlignment="1">
      <alignment horizontal="center" vertical="center"/>
    </xf>
    <xf numFmtId="0" fontId="32" fillId="0" borderId="49" xfId="5" applyFont="1" applyBorder="1" applyAlignment="1">
      <alignment horizontal="center" vertical="center"/>
    </xf>
    <xf numFmtId="0" fontId="38" fillId="0" borderId="67" xfId="5" applyFont="1" applyBorder="1" applyAlignment="1">
      <alignment horizontal="center" vertical="center"/>
    </xf>
    <xf numFmtId="0" fontId="32" fillId="0" borderId="43" xfId="5" applyFont="1" applyBorder="1" applyAlignment="1">
      <alignment horizontal="center" vertical="center"/>
    </xf>
    <xf numFmtId="0" fontId="30" fillId="0" borderId="47" xfId="5" applyFont="1" applyBorder="1" applyAlignment="1">
      <alignment horizontal="center" vertical="center"/>
    </xf>
    <xf numFmtId="0" fontId="32" fillId="0" borderId="35" xfId="5" applyFont="1" applyBorder="1" applyAlignment="1">
      <alignment horizontal="center" vertical="center"/>
    </xf>
    <xf numFmtId="0" fontId="38" fillId="0" borderId="38" xfId="5" applyFont="1" applyBorder="1" applyAlignment="1">
      <alignment horizontal="center" vertical="center"/>
    </xf>
    <xf numFmtId="0" fontId="38" fillId="0" borderId="38" xfId="5" applyFont="1" applyBorder="1" applyAlignment="1">
      <alignment horizontal="center"/>
    </xf>
    <xf numFmtId="0" fontId="32" fillId="0" borderId="72" xfId="5" applyFont="1" applyBorder="1" applyAlignment="1">
      <alignment horizontal="center" vertical="center"/>
    </xf>
    <xf numFmtId="0" fontId="30" fillId="0" borderId="73" xfId="5" applyFont="1" applyBorder="1" applyAlignment="1">
      <alignment horizontal="center" vertical="center"/>
    </xf>
    <xf numFmtId="0" fontId="1" fillId="7" borderId="0" xfId="11" applyFill="1"/>
    <xf numFmtId="0" fontId="23" fillId="7" borderId="0" xfId="11" applyFont="1" applyFill="1"/>
    <xf numFmtId="0" fontId="24" fillId="7" borderId="0" xfId="11" applyFont="1" applyFill="1"/>
    <xf numFmtId="0" fontId="25" fillId="7" borderId="0" xfId="11" applyFont="1" applyFill="1"/>
    <xf numFmtId="0" fontId="1" fillId="0" borderId="0" xfId="11"/>
    <xf numFmtId="0" fontId="1" fillId="0" borderId="53" xfId="11" applyBorder="1"/>
    <xf numFmtId="0" fontId="3" fillId="7" borderId="0" xfId="11" applyFont="1" applyFill="1"/>
    <xf numFmtId="0" fontId="3" fillId="0" borderId="0" xfId="11" applyFont="1"/>
    <xf numFmtId="0" fontId="1" fillId="7" borderId="0" xfId="11" applyFill="1" applyAlignment="1">
      <alignment vertical="center"/>
    </xf>
    <xf numFmtId="0" fontId="1" fillId="0" borderId="0" xfId="11" applyAlignment="1">
      <alignment vertical="center"/>
    </xf>
    <xf numFmtId="0" fontId="1" fillId="0" borderId="1" xfId="11" applyBorder="1"/>
    <xf numFmtId="0" fontId="43" fillId="7" borderId="0" xfId="11" applyFont="1" applyFill="1"/>
    <xf numFmtId="0" fontId="44" fillId="0" borderId="0" xfId="14" applyFont="1"/>
    <xf numFmtId="0" fontId="55" fillId="0" borderId="0" xfId="14"/>
    <xf numFmtId="0" fontId="58" fillId="0" borderId="0" xfId="14" applyFont="1"/>
    <xf numFmtId="0" fontId="44" fillId="0" borderId="0" xfId="14" applyFont="1" applyAlignment="1">
      <alignment horizontal="center" vertical="center"/>
    </xf>
    <xf numFmtId="0" fontId="59" fillId="0" borderId="0" xfId="14" applyFont="1" applyAlignment="1">
      <alignment horizontal="center" vertical="center"/>
    </xf>
    <xf numFmtId="0" fontId="60" fillId="0" borderId="0" xfId="14" applyFont="1" applyAlignment="1">
      <alignment horizontal="center" wrapText="1"/>
    </xf>
    <xf numFmtId="0" fontId="60" fillId="0" borderId="0" xfId="14" applyFont="1" applyAlignment="1">
      <alignment horizontal="right" wrapText="1"/>
    </xf>
    <xf numFmtId="0" fontId="44" fillId="0" borderId="0" xfId="14" applyFont="1" applyAlignment="1">
      <alignment vertical="top" wrapText="1"/>
    </xf>
    <xf numFmtId="0" fontId="60" fillId="0" borderId="1" xfId="14" applyFont="1" applyBorder="1" applyAlignment="1">
      <alignment horizontal="center" wrapText="1"/>
    </xf>
    <xf numFmtId="0" fontId="55" fillId="0" borderId="0" xfId="14" applyAlignment="1">
      <alignment wrapText="1"/>
    </xf>
    <xf numFmtId="0" fontId="44" fillId="0" borderId="0" xfId="14" applyFont="1" applyAlignment="1">
      <alignment horizontal="left" vertical="center" indent="10"/>
    </xf>
    <xf numFmtId="0" fontId="59" fillId="0" borderId="3" xfId="14" applyFont="1" applyBorder="1" applyAlignment="1">
      <alignment vertical="center"/>
    </xf>
    <xf numFmtId="0" fontId="44" fillId="0" borderId="0" xfId="14" applyFont="1" applyAlignment="1">
      <alignment vertical="center"/>
    </xf>
    <xf numFmtId="0" fontId="44" fillId="13" borderId="1" xfId="14" applyFont="1" applyFill="1" applyBorder="1" applyAlignment="1">
      <alignment horizontal="center" vertical="center" wrapText="1"/>
    </xf>
    <xf numFmtId="0" fontId="58" fillId="13" borderId="35" xfId="14" applyFont="1" applyFill="1" applyBorder="1" applyAlignment="1">
      <alignment horizontal="center" vertical="center" wrapText="1"/>
    </xf>
    <xf numFmtId="0" fontId="44" fillId="13" borderId="36" xfId="14" applyFont="1" applyFill="1" applyBorder="1" applyAlignment="1">
      <alignment horizontal="center" vertical="center" wrapText="1"/>
    </xf>
    <xf numFmtId="3" fontId="44" fillId="13" borderId="1" xfId="14" applyNumberFormat="1" applyFont="1" applyFill="1" applyBorder="1" applyAlignment="1">
      <alignment horizontal="center" vertical="center" wrapText="1"/>
    </xf>
    <xf numFmtId="0" fontId="44" fillId="0" borderId="1" xfId="14" applyFont="1" applyBorder="1" applyAlignment="1">
      <alignment horizontal="center" vertical="center" wrapText="1"/>
    </xf>
    <xf numFmtId="0" fontId="44" fillId="13" borderId="30" xfId="14" applyFont="1" applyFill="1" applyBorder="1" applyAlignment="1">
      <alignment horizontal="center" vertical="center" wrapText="1"/>
    </xf>
    <xf numFmtId="0" fontId="44" fillId="13" borderId="0" xfId="14" applyFont="1" applyFill="1" applyAlignment="1">
      <alignment horizontal="center" vertical="center" wrapText="1"/>
    </xf>
    <xf numFmtId="0" fontId="44" fillId="0" borderId="0" xfId="14" applyFont="1" applyAlignment="1">
      <alignment horizontal="center" vertical="center" wrapText="1"/>
    </xf>
    <xf numFmtId="0" fontId="44" fillId="13" borderId="0" xfId="14" applyFont="1" applyFill="1" applyAlignment="1">
      <alignment horizontal="center" vertical="center"/>
    </xf>
    <xf numFmtId="0" fontId="55" fillId="13" borderId="0" xfId="14" applyFill="1"/>
    <xf numFmtId="3" fontId="44" fillId="0" borderId="1" xfId="14" applyNumberFormat="1" applyFont="1" applyBorder="1" applyAlignment="1">
      <alignment horizontal="center" vertical="center"/>
    </xf>
    <xf numFmtId="0" fontId="61" fillId="0" borderId="0" xfId="14" applyFont="1" applyAlignment="1">
      <alignment horizontal="center" vertical="center" wrapText="1"/>
    </xf>
    <xf numFmtId="0" fontId="61" fillId="0" borderId="0" xfId="14" applyFont="1" applyAlignment="1">
      <alignment horizontal="center" vertical="center"/>
    </xf>
    <xf numFmtId="0" fontId="64" fillId="0" borderId="0" xfId="15" applyAlignment="1">
      <alignment horizontal="left" vertical="top"/>
    </xf>
    <xf numFmtId="0" fontId="65" fillId="0" borderId="103" xfId="15" applyFont="1" applyBorder="1" applyAlignment="1">
      <alignment horizontal="left" vertical="top" wrapText="1"/>
    </xf>
    <xf numFmtId="0" fontId="65" fillId="0" borderId="102" xfId="15" applyFont="1" applyBorder="1" applyAlignment="1">
      <alignment horizontal="left" vertical="center" wrapText="1"/>
    </xf>
    <xf numFmtId="10" fontId="64" fillId="0" borderId="103" xfId="15" applyNumberFormat="1" applyBorder="1" applyAlignment="1">
      <alignment horizontal="left" vertical="top" wrapText="1" indent="1"/>
    </xf>
    <xf numFmtId="3" fontId="65" fillId="0" borderId="103" xfId="15" applyNumberFormat="1" applyFont="1" applyBorder="1" applyAlignment="1">
      <alignment horizontal="left" vertical="top" wrapText="1" indent="1"/>
    </xf>
    <xf numFmtId="3" fontId="65" fillId="0" borderId="103" xfId="15" applyNumberFormat="1" applyFont="1" applyBorder="1" applyAlignment="1">
      <alignment horizontal="left" vertical="top" wrapText="1" indent="3"/>
    </xf>
    <xf numFmtId="3" fontId="64" fillId="0" borderId="103" xfId="15" applyNumberFormat="1" applyBorder="1" applyAlignment="1">
      <alignment horizontal="left" vertical="top" wrapText="1" indent="2"/>
    </xf>
    <xf numFmtId="3" fontId="64" fillId="0" borderId="0" xfId="15" applyNumberFormat="1" applyAlignment="1">
      <alignment horizontal="left" vertical="top"/>
    </xf>
    <xf numFmtId="9" fontId="64" fillId="0" borderId="0" xfId="15" applyNumberFormat="1" applyAlignment="1">
      <alignment horizontal="left" vertical="top"/>
    </xf>
    <xf numFmtId="4" fontId="64" fillId="0" borderId="0" xfId="15" applyNumberFormat="1" applyAlignment="1">
      <alignment horizontal="left" vertical="top"/>
    </xf>
    <xf numFmtId="171" fontId="0" fillId="0" borderId="0" xfId="16" applyNumberFormat="1" applyFont="1" applyFill="1" applyBorder="1" applyAlignment="1">
      <alignment horizontal="left" vertical="top"/>
    </xf>
    <xf numFmtId="3" fontId="64" fillId="0" borderId="0" xfId="15" applyNumberFormat="1" applyAlignment="1">
      <alignment horizontal="right" vertical="top"/>
    </xf>
    <xf numFmtId="171" fontId="64" fillId="0" borderId="0" xfId="15" applyNumberFormat="1" applyAlignment="1">
      <alignment horizontal="left" vertical="top"/>
    </xf>
    <xf numFmtId="0" fontId="64" fillId="0" borderId="1" xfId="15" applyBorder="1" applyAlignment="1">
      <alignment horizontal="left" vertical="top"/>
    </xf>
    <xf numFmtId="3" fontId="64" fillId="0" borderId="1" xfId="15" applyNumberFormat="1" applyBorder="1" applyAlignment="1">
      <alignment horizontal="left" vertical="top"/>
    </xf>
    <xf numFmtId="4" fontId="64" fillId="0" borderId="1" xfId="15" applyNumberFormat="1" applyBorder="1" applyAlignment="1">
      <alignment horizontal="left" vertical="top"/>
    </xf>
    <xf numFmtId="10" fontId="64" fillId="0" borderId="0" xfId="15" applyNumberFormat="1" applyAlignment="1">
      <alignment horizontal="left" vertical="top"/>
    </xf>
    <xf numFmtId="41" fontId="6" fillId="0" borderId="0" xfId="2" applyFont="1" applyBorder="1" applyAlignment="1">
      <alignment horizontal="left" vertical="center"/>
    </xf>
    <xf numFmtId="171" fontId="64" fillId="0" borderId="94" xfId="1" applyNumberFormat="1" applyFont="1" applyBorder="1" applyAlignment="1">
      <alignment horizontal="center" vertical="top" wrapText="1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30" xfId="0" applyBorder="1"/>
    <xf numFmtId="3" fontId="4" fillId="0" borderId="35" xfId="0" applyNumberFormat="1" applyFont="1" applyBorder="1"/>
    <xf numFmtId="171" fontId="0" fillId="0" borderId="1" xfId="1" applyNumberFormat="1" applyFont="1" applyBorder="1"/>
    <xf numFmtId="0" fontId="23" fillId="0" borderId="0" xfId="5" applyFont="1"/>
    <xf numFmtId="0" fontId="22" fillId="0" borderId="0" xfId="4" applyFont="1"/>
    <xf numFmtId="0" fontId="24" fillId="0" borderId="0" xfId="5" applyFont="1"/>
    <xf numFmtId="0" fontId="22" fillId="0" borderId="10" xfId="4" applyFont="1" applyBorder="1" applyAlignment="1">
      <alignment horizontal="center" vertical="center"/>
    </xf>
    <xf numFmtId="0" fontId="22" fillId="0" borderId="26" xfId="4" applyFont="1" applyBorder="1" applyAlignment="1">
      <alignment horizontal="center" vertical="center"/>
    </xf>
    <xf numFmtId="0" fontId="22" fillId="0" borderId="13" xfId="4" applyFont="1" applyBorder="1" applyAlignment="1">
      <alignment horizontal="center" vertical="center"/>
    </xf>
    <xf numFmtId="0" fontId="22" fillId="0" borderId="33" xfId="4" applyFont="1" applyBorder="1" applyAlignment="1">
      <alignment horizontal="center" vertical="center"/>
    </xf>
    <xf numFmtId="0" fontId="26" fillId="0" borderId="36" xfId="4" applyFont="1" applyBorder="1" applyAlignment="1">
      <alignment vertical="center"/>
    </xf>
    <xf numFmtId="0" fontId="26" fillId="0" borderId="3" xfId="4" applyFont="1" applyBorder="1" applyAlignment="1">
      <alignment vertical="center"/>
    </xf>
    <xf numFmtId="0" fontId="22" fillId="0" borderId="30" xfId="4" applyFont="1" applyBorder="1" applyAlignment="1">
      <alignment horizontal="center" vertical="center"/>
    </xf>
    <xf numFmtId="0" fontId="22" fillId="0" borderId="35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/>
    </xf>
    <xf numFmtId="0" fontId="22" fillId="0" borderId="8" xfId="4" applyFont="1" applyBorder="1" applyAlignment="1">
      <alignment horizontal="center" vertical="center"/>
    </xf>
    <xf numFmtId="0" fontId="29" fillId="0" borderId="31" xfId="4" applyFont="1" applyBorder="1" applyAlignment="1">
      <alignment vertical="center" wrapText="1"/>
    </xf>
    <xf numFmtId="0" fontId="29" fillId="0" borderId="13" xfId="4" applyFont="1" applyBorder="1" applyAlignment="1">
      <alignment vertical="center" wrapText="1"/>
    </xf>
    <xf numFmtId="0" fontId="22" fillId="0" borderId="22" xfId="4" applyFont="1" applyBorder="1" applyAlignment="1">
      <alignment horizontal="center" vertical="center"/>
    </xf>
    <xf numFmtId="0" fontId="29" fillId="0" borderId="21" xfId="4" applyFont="1" applyBorder="1" applyAlignment="1">
      <alignment vertical="center" wrapText="1"/>
    </xf>
    <xf numFmtId="0" fontId="29" fillId="0" borderId="23" xfId="4" applyFont="1" applyBorder="1" applyAlignment="1">
      <alignment vertical="center" wrapText="1"/>
    </xf>
    <xf numFmtId="0" fontId="22" fillId="0" borderId="43" xfId="4" applyFont="1" applyBorder="1" applyAlignment="1">
      <alignment horizontal="center" vertical="center"/>
    </xf>
    <xf numFmtId="0" fontId="22" fillId="0" borderId="53" xfId="4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 wrapText="1"/>
    </xf>
    <xf numFmtId="0" fontId="29" fillId="0" borderId="1" xfId="4" applyFont="1" applyBorder="1" applyAlignment="1">
      <alignment vertical="center" wrapText="1"/>
    </xf>
    <xf numFmtId="3" fontId="22" fillId="0" borderId="1" xfId="4" applyNumberFormat="1" applyFont="1" applyBorder="1" applyAlignment="1">
      <alignment horizontal="center" vertical="center"/>
    </xf>
    <xf numFmtId="0" fontId="43" fillId="0" borderId="0" xfId="5" applyFont="1"/>
    <xf numFmtId="0" fontId="25" fillId="0" borderId="0" xfId="5" applyFont="1"/>
    <xf numFmtId="0" fontId="22" fillId="0" borderId="53" xfId="4" applyFont="1" applyBorder="1" applyAlignment="1">
      <alignment horizontal="center" vertical="center" wrapText="1"/>
    </xf>
    <xf numFmtId="3" fontId="44" fillId="0" borderId="30" xfId="14" applyNumberFormat="1" applyFont="1" applyBorder="1" applyAlignment="1">
      <alignment horizontal="center" vertical="center" wrapText="1"/>
    </xf>
    <xf numFmtId="171" fontId="64" fillId="0" borderId="0" xfId="1" applyNumberFormat="1" applyFont="1" applyBorder="1" applyAlignment="1">
      <alignment horizontal="left" vertical="top"/>
    </xf>
    <xf numFmtId="41" fontId="4" fillId="0" borderId="0" xfId="0" applyNumberFormat="1" applyFont="1"/>
    <xf numFmtId="165" fontId="4" fillId="0" borderId="0" xfId="0" applyNumberFormat="1" applyFont="1" applyAlignment="1">
      <alignment vertical="center"/>
    </xf>
    <xf numFmtId="165" fontId="4" fillId="0" borderId="3" xfId="0" applyNumberFormat="1" applyFont="1" applyBorder="1" applyAlignment="1">
      <alignment vertical="center"/>
    </xf>
    <xf numFmtId="14" fontId="64" fillId="0" borderId="0" xfId="15" applyNumberFormat="1" applyAlignment="1">
      <alignment horizontal="left" vertical="top"/>
    </xf>
    <xf numFmtId="3" fontId="66" fillId="0" borderId="1" xfId="15" applyNumberFormat="1" applyFont="1" applyBorder="1" applyAlignment="1">
      <alignment horizontal="left" vertical="top"/>
    </xf>
    <xf numFmtId="0" fontId="66" fillId="0" borderId="1" xfId="15" applyFont="1" applyBorder="1" applyAlignment="1">
      <alignment horizontal="left" vertical="top"/>
    </xf>
    <xf numFmtId="174" fontId="0" fillId="0" borderId="1" xfId="0" applyNumberFormat="1" applyBorder="1"/>
    <xf numFmtId="175" fontId="0" fillId="0" borderId="1" xfId="0" applyNumberFormat="1" applyBorder="1"/>
    <xf numFmtId="170" fontId="0" fillId="0" borderId="1" xfId="0" applyNumberFormat="1" applyBorder="1"/>
    <xf numFmtId="171" fontId="4" fillId="0" borderId="1" xfId="1" applyNumberFormat="1" applyFont="1" applyBorder="1"/>
    <xf numFmtId="0" fontId="0" fillId="0" borderId="0" xfId="0" applyAlignment="1">
      <alignment horizontal="left" wrapText="1"/>
    </xf>
    <xf numFmtId="0" fontId="32" fillId="0" borderId="57" xfId="5" applyFont="1" applyBorder="1" applyAlignment="1">
      <alignment horizontal="left" vertical="center" wrapText="1"/>
    </xf>
    <xf numFmtId="0" fontId="32" fillId="0" borderId="45" xfId="5" applyFont="1" applyBorder="1" applyAlignment="1">
      <alignment horizontal="left" vertical="center" wrapText="1"/>
    </xf>
    <xf numFmtId="3" fontId="26" fillId="0" borderId="45" xfId="5" applyNumberFormat="1" applyFont="1" applyBorder="1" applyAlignment="1">
      <alignment horizontal="right"/>
    </xf>
    <xf numFmtId="0" fontId="26" fillId="0" borderId="66" xfId="5" applyFont="1" applyBorder="1" applyAlignment="1">
      <alignment horizontal="left" vertical="center" wrapText="1"/>
    </xf>
    <xf numFmtId="0" fontId="26" fillId="0" borderId="3" xfId="5" applyFont="1" applyBorder="1" applyAlignment="1">
      <alignment horizontal="left" vertical="center" wrapText="1"/>
    </xf>
    <xf numFmtId="3" fontId="26" fillId="0" borderId="3" xfId="5" applyNumberFormat="1" applyFont="1" applyBorder="1" applyAlignment="1">
      <alignment horizontal="right"/>
    </xf>
    <xf numFmtId="0" fontId="26" fillId="0" borderId="91" xfId="5" applyFont="1" applyBorder="1" applyAlignment="1">
      <alignment horizontal="left" vertical="center" wrapText="1"/>
    </xf>
    <xf numFmtId="0" fontId="26" fillId="0" borderId="92" xfId="5" applyFont="1" applyBorder="1" applyAlignment="1">
      <alignment horizontal="left" vertical="center" wrapText="1"/>
    </xf>
    <xf numFmtId="3" fontId="26" fillId="0" borderId="0" xfId="5" applyNumberFormat="1" applyFont="1" applyAlignment="1">
      <alignment horizontal="right"/>
    </xf>
    <xf numFmtId="0" fontId="26" fillId="0" borderId="62" xfId="5" applyFont="1" applyBorder="1" applyAlignment="1">
      <alignment horizontal="left" vertical="center" wrapText="1"/>
    </xf>
    <xf numFmtId="0" fontId="26" fillId="0" borderId="31" xfId="5" applyFont="1" applyBorder="1" applyAlignment="1">
      <alignment horizontal="left" vertical="center" wrapText="1"/>
    </xf>
    <xf numFmtId="3" fontId="26" fillId="0" borderId="31" xfId="5" applyNumberFormat="1" applyFont="1" applyBorder="1" applyAlignment="1">
      <alignment horizontal="right"/>
    </xf>
    <xf numFmtId="0" fontId="26" fillId="0" borderId="31" xfId="5" applyFont="1" applyBorder="1" applyAlignment="1">
      <alignment horizontal="left" vertical="center"/>
    </xf>
    <xf numFmtId="0" fontId="41" fillId="0" borderId="5" xfId="5" applyFont="1" applyBorder="1" applyAlignment="1">
      <alignment horizontal="center" vertical="center" wrapText="1"/>
    </xf>
    <xf numFmtId="0" fontId="41" fillId="0" borderId="7" xfId="5" applyFont="1" applyBorder="1" applyAlignment="1">
      <alignment horizontal="center" vertical="center" wrapText="1"/>
    </xf>
    <xf numFmtId="0" fontId="41" fillId="0" borderId="6" xfId="5" applyFont="1" applyBorder="1" applyAlignment="1">
      <alignment horizontal="center" vertical="center" wrapText="1"/>
    </xf>
    <xf numFmtId="0" fontId="41" fillId="0" borderId="17" xfId="5" applyFont="1" applyBorder="1" applyAlignment="1">
      <alignment horizontal="center" vertical="center" wrapText="1"/>
    </xf>
    <xf numFmtId="0" fontId="41" fillId="0" borderId="19" xfId="5" applyFont="1" applyBorder="1" applyAlignment="1">
      <alignment horizontal="center" vertical="center" wrapText="1"/>
    </xf>
    <xf numFmtId="0" fontId="41" fillId="0" borderId="18" xfId="5" applyFont="1" applyBorder="1" applyAlignment="1">
      <alignment horizontal="center" vertical="center" wrapText="1"/>
    </xf>
    <xf numFmtId="0" fontId="26" fillId="0" borderId="59" xfId="5" applyFont="1" applyBorder="1" applyAlignment="1">
      <alignment horizontal="left" vertical="center"/>
    </xf>
    <xf numFmtId="0" fontId="26" fillId="0" borderId="9" xfId="5" applyFont="1" applyBorder="1" applyAlignment="1">
      <alignment horizontal="left" vertical="center"/>
    </xf>
    <xf numFmtId="3" fontId="26" fillId="0" borderId="9" xfId="5" applyNumberFormat="1" applyFont="1" applyBorder="1" applyAlignment="1">
      <alignment horizontal="right"/>
    </xf>
    <xf numFmtId="0" fontId="26" fillId="0" borderId="62" xfId="5" applyFont="1" applyBorder="1" applyAlignment="1">
      <alignment horizontal="left" vertical="center"/>
    </xf>
    <xf numFmtId="0" fontId="26" fillId="0" borderId="66" xfId="5" applyFont="1" applyBorder="1" applyAlignment="1">
      <alignment horizontal="left" vertical="center"/>
    </xf>
    <xf numFmtId="0" fontId="26" fillId="0" borderId="3" xfId="5" applyFont="1" applyBorder="1" applyAlignment="1">
      <alignment horizontal="left" vertical="center"/>
    </xf>
    <xf numFmtId="0" fontId="26" fillId="0" borderId="11" xfId="5" applyFont="1" applyBorder="1" applyAlignment="1">
      <alignment horizontal="left" vertical="center" wrapText="1"/>
    </xf>
    <xf numFmtId="0" fontId="26" fillId="0" borderId="0" xfId="5" applyFont="1" applyAlignment="1">
      <alignment horizontal="left" vertical="center" wrapText="1"/>
    </xf>
    <xf numFmtId="0" fontId="32" fillId="0" borderId="57" xfId="5" applyFont="1" applyBorder="1" applyAlignment="1">
      <alignment horizontal="left" vertical="center"/>
    </xf>
    <xf numFmtId="0" fontId="32" fillId="0" borderId="45" xfId="5" applyFont="1" applyBorder="1" applyAlignment="1">
      <alignment horizontal="left" vertical="center"/>
    </xf>
    <xf numFmtId="3" fontId="26" fillId="0" borderId="30" xfId="5" applyNumberFormat="1" applyFont="1" applyBorder="1" applyAlignment="1">
      <alignment horizontal="center"/>
    </xf>
    <xf numFmtId="3" fontId="26" fillId="0" borderId="31" xfId="5" applyNumberFormat="1" applyFont="1" applyBorder="1" applyAlignment="1">
      <alignment horizontal="center"/>
    </xf>
    <xf numFmtId="3" fontId="26" fillId="0" borderId="13" xfId="5" applyNumberFormat="1" applyFont="1" applyBorder="1" applyAlignment="1">
      <alignment horizontal="center"/>
    </xf>
    <xf numFmtId="0" fontId="26" fillId="0" borderId="91" xfId="5" applyFont="1" applyBorder="1" applyAlignment="1">
      <alignment horizontal="left" vertical="center"/>
    </xf>
    <xf numFmtId="0" fontId="26" fillId="0" borderId="92" xfId="5" applyFont="1" applyBorder="1" applyAlignment="1">
      <alignment horizontal="left" vertical="center"/>
    </xf>
    <xf numFmtId="0" fontId="26" fillId="0" borderId="59" xfId="5" applyFont="1" applyBorder="1" applyAlignment="1">
      <alignment horizontal="left" vertical="center" wrapText="1"/>
    </xf>
    <xf numFmtId="0" fontId="26" fillId="0" borderId="9" xfId="5" applyFont="1" applyBorder="1" applyAlignment="1">
      <alignment horizontal="left" vertical="center" wrapText="1"/>
    </xf>
    <xf numFmtId="0" fontId="32" fillId="0" borderId="57" xfId="10" applyFont="1" applyBorder="1" applyAlignment="1">
      <alignment horizontal="center" vertical="center" wrapText="1"/>
    </xf>
    <xf numFmtId="0" fontId="32" fillId="0" borderId="45" xfId="10" applyFont="1" applyBorder="1" applyAlignment="1">
      <alignment horizontal="center" vertical="center" wrapText="1"/>
    </xf>
    <xf numFmtId="0" fontId="32" fillId="0" borderId="58" xfId="10" applyFont="1" applyBorder="1" applyAlignment="1">
      <alignment horizontal="center" vertical="center" wrapText="1"/>
    </xf>
    <xf numFmtId="0" fontId="26" fillId="0" borderId="57" xfId="10" applyFont="1" applyBorder="1" applyAlignment="1">
      <alignment horizontal="left" vertical="center"/>
    </xf>
    <xf numFmtId="0" fontId="26" fillId="0" borderId="45" xfId="10" applyFont="1" applyBorder="1" applyAlignment="1">
      <alignment horizontal="left" vertical="center"/>
    </xf>
    <xf numFmtId="171" fontId="26" fillId="0" borderId="88" xfId="8" applyNumberFormat="1" applyFont="1" applyFill="1" applyBorder="1" applyAlignment="1">
      <alignment horizontal="center" vertical="center" wrapText="1"/>
    </xf>
    <xf numFmtId="171" fontId="26" fillId="0" borderId="89" xfId="8" applyNumberFormat="1" applyFont="1" applyFill="1" applyBorder="1" applyAlignment="1">
      <alignment horizontal="center" vertical="center" wrapText="1"/>
    </xf>
    <xf numFmtId="171" fontId="26" fillId="0" borderId="90" xfId="8" applyNumberFormat="1" applyFont="1" applyFill="1" applyBorder="1" applyAlignment="1">
      <alignment horizontal="center" vertical="center" wrapText="1"/>
    </xf>
    <xf numFmtId="0" fontId="26" fillId="0" borderId="70" xfId="10" applyFont="1" applyBorder="1" applyAlignment="1">
      <alignment horizontal="center"/>
    </xf>
    <xf numFmtId="0" fontId="26" fillId="0" borderId="19" xfId="10" applyFont="1" applyBorder="1" applyAlignment="1">
      <alignment horizontal="center"/>
    </xf>
    <xf numFmtId="0" fontId="26" fillId="0" borderId="71" xfId="10" applyFont="1" applyBorder="1" applyAlignment="1">
      <alignment horizontal="center"/>
    </xf>
    <xf numFmtId="0" fontId="26" fillId="11" borderId="70" xfId="10" applyFont="1" applyFill="1" applyBorder="1" applyAlignment="1">
      <alignment horizontal="center"/>
    </xf>
    <xf numFmtId="0" fontId="26" fillId="11" borderId="19" xfId="10" applyFont="1" applyFill="1" applyBorder="1" applyAlignment="1">
      <alignment horizontal="center"/>
    </xf>
    <xf numFmtId="0" fontId="26" fillId="0" borderId="59" xfId="10" applyFont="1" applyBorder="1" applyAlignment="1">
      <alignment horizontal="left" vertical="center" wrapText="1"/>
    </xf>
    <xf numFmtId="0" fontId="26" fillId="0" borderId="9" xfId="10" applyFont="1" applyBorder="1" applyAlignment="1">
      <alignment horizontal="left" vertical="center" wrapText="1"/>
    </xf>
    <xf numFmtId="171" fontId="32" fillId="0" borderId="85" xfId="8" applyNumberFormat="1" applyFont="1" applyFill="1" applyBorder="1" applyAlignment="1">
      <alignment horizontal="center" vertical="center" wrapText="1"/>
    </xf>
    <xf numFmtId="171" fontId="32" fillId="0" borderId="86" xfId="8" applyNumberFormat="1" applyFont="1" applyFill="1" applyBorder="1" applyAlignment="1">
      <alignment horizontal="center" vertical="center" wrapText="1"/>
    </xf>
    <xf numFmtId="171" fontId="32" fillId="0" borderId="87" xfId="8" applyNumberFormat="1" applyFont="1" applyFill="1" applyBorder="1" applyAlignment="1">
      <alignment horizontal="center" vertical="center" wrapText="1"/>
    </xf>
    <xf numFmtId="0" fontId="26" fillId="0" borderId="8" xfId="10" applyFont="1" applyBorder="1" applyAlignment="1">
      <alignment horizontal="center"/>
    </xf>
    <xf numFmtId="0" fontId="26" fillId="0" borderId="9" xfId="10" applyFont="1" applyBorder="1" applyAlignment="1">
      <alignment horizontal="center"/>
    </xf>
    <xf numFmtId="0" fontId="26" fillId="0" borderId="10" xfId="10" applyFont="1" applyBorder="1" applyAlignment="1">
      <alignment horizontal="center"/>
    </xf>
    <xf numFmtId="0" fontId="32" fillId="9" borderId="8" xfId="10" applyFont="1" applyFill="1" applyBorder="1" applyAlignment="1">
      <alignment horizontal="center" vertical="center" wrapText="1"/>
    </xf>
    <xf numFmtId="0" fontId="32" fillId="9" borderId="9" xfId="10" applyFont="1" applyFill="1" applyBorder="1" applyAlignment="1">
      <alignment horizontal="center" vertical="center" wrapText="1"/>
    </xf>
    <xf numFmtId="0" fontId="26" fillId="0" borderId="17" xfId="10" applyFont="1" applyBorder="1" applyAlignment="1">
      <alignment horizontal="left" vertical="center"/>
    </xf>
    <xf numFmtId="0" fontId="26" fillId="0" borderId="19" xfId="10" applyFont="1" applyBorder="1" applyAlignment="1">
      <alignment horizontal="left" vertical="center"/>
    </xf>
    <xf numFmtId="171" fontId="32" fillId="0" borderId="88" xfId="8" applyNumberFormat="1" applyFont="1" applyFill="1" applyBorder="1" applyAlignment="1">
      <alignment horizontal="center" vertical="center" wrapText="1"/>
    </xf>
    <xf numFmtId="171" fontId="32" fillId="0" borderId="89" xfId="8" applyNumberFormat="1" applyFont="1" applyFill="1" applyBorder="1" applyAlignment="1">
      <alignment horizontal="center" vertical="center" wrapText="1"/>
    </xf>
    <xf numFmtId="171" fontId="32" fillId="0" borderId="90" xfId="8" applyNumberFormat="1" applyFont="1" applyFill="1" applyBorder="1" applyAlignment="1">
      <alignment horizontal="center" vertical="center" wrapText="1"/>
    </xf>
    <xf numFmtId="0" fontId="32" fillId="9" borderId="20" xfId="10" applyFont="1" applyFill="1" applyBorder="1" applyAlignment="1">
      <alignment horizontal="center" vertical="center" wrapText="1"/>
    </xf>
    <xf numFmtId="0" fontId="32" fillId="9" borderId="21" xfId="10" applyFont="1" applyFill="1" applyBorder="1" applyAlignment="1">
      <alignment horizontal="center" vertical="center" wrapText="1"/>
    </xf>
    <xf numFmtId="0" fontId="26" fillId="0" borderId="77" xfId="10" applyFont="1" applyBorder="1" applyAlignment="1">
      <alignment horizontal="left" vertical="center" wrapText="1"/>
    </xf>
    <xf numFmtId="0" fontId="26" fillId="0" borderId="78" xfId="10" applyFont="1" applyBorder="1" applyAlignment="1">
      <alignment horizontal="left" vertical="center" wrapText="1"/>
    </xf>
    <xf numFmtId="0" fontId="26" fillId="0" borderId="79" xfId="10" applyFont="1" applyBorder="1" applyAlignment="1">
      <alignment horizontal="left" vertical="center" wrapText="1"/>
    </xf>
    <xf numFmtId="0" fontId="32" fillId="0" borderId="8" xfId="10" applyFont="1" applyBorder="1" applyAlignment="1">
      <alignment horizontal="center" vertical="center"/>
    </xf>
    <xf numFmtId="0" fontId="32" fillId="0" borderId="9" xfId="10" applyFont="1" applyBorder="1" applyAlignment="1">
      <alignment horizontal="center" vertical="center"/>
    </xf>
    <xf numFmtId="0" fontId="32" fillId="0" borderId="10" xfId="10" applyFont="1" applyBorder="1" applyAlignment="1">
      <alignment horizontal="center" vertical="center"/>
    </xf>
    <xf numFmtId="0" fontId="32" fillId="0" borderId="70" xfId="10" applyFont="1" applyBorder="1" applyAlignment="1">
      <alignment horizontal="center" vertical="center"/>
    </xf>
    <xf numFmtId="0" fontId="32" fillId="0" borderId="19" xfId="10" applyFont="1" applyBorder="1" applyAlignment="1">
      <alignment horizontal="center" vertical="center"/>
    </xf>
    <xf numFmtId="0" fontId="32" fillId="0" borderId="71" xfId="10" applyFont="1" applyBorder="1" applyAlignment="1">
      <alignment horizontal="center" vertical="center"/>
    </xf>
    <xf numFmtId="0" fontId="26" fillId="0" borderId="80" xfId="10" applyFont="1" applyBorder="1" applyAlignment="1">
      <alignment horizontal="center" vertical="center" wrapText="1"/>
    </xf>
    <xf numFmtId="0" fontId="26" fillId="0" borderId="78" xfId="10" applyFont="1" applyBorder="1" applyAlignment="1">
      <alignment horizontal="center" vertical="center" wrapText="1"/>
    </xf>
    <xf numFmtId="0" fontId="26" fillId="0" borderId="81" xfId="10" applyFont="1" applyBorder="1" applyAlignment="1">
      <alignment horizontal="center" vertical="center" wrapText="1"/>
    </xf>
    <xf numFmtId="0" fontId="26" fillId="0" borderId="30" xfId="10" applyFont="1" applyBorder="1" applyAlignment="1">
      <alignment horizontal="center"/>
    </xf>
    <xf numFmtId="0" fontId="26" fillId="0" borderId="31" xfId="10" applyFont="1" applyBorder="1" applyAlignment="1">
      <alignment horizontal="center"/>
    </xf>
    <xf numFmtId="0" fontId="26" fillId="0" borderId="13" xfId="10" applyFont="1" applyBorder="1" applyAlignment="1">
      <alignment horizontal="center"/>
    </xf>
    <xf numFmtId="0" fontId="26" fillId="11" borderId="30" xfId="10" applyFont="1" applyFill="1" applyBorder="1" applyAlignment="1">
      <alignment horizontal="center"/>
    </xf>
    <xf numFmtId="0" fontId="26" fillId="11" borderId="31" xfId="10" applyFont="1" applyFill="1" applyBorder="1" applyAlignment="1">
      <alignment horizontal="center"/>
    </xf>
    <xf numFmtId="0" fontId="26" fillId="0" borderId="82" xfId="10" applyFont="1" applyBorder="1" applyAlignment="1">
      <alignment horizontal="center" vertical="center" wrapText="1"/>
    </xf>
    <xf numFmtId="0" fontId="26" fillId="0" borderId="83" xfId="10" applyFont="1" applyBorder="1" applyAlignment="1">
      <alignment horizontal="center" vertical="center" wrapText="1"/>
    </xf>
    <xf numFmtId="0" fontId="26" fillId="0" borderId="84" xfId="10" applyFont="1" applyBorder="1" applyAlignment="1">
      <alignment horizontal="center" vertical="center" wrapText="1"/>
    </xf>
    <xf numFmtId="0" fontId="26" fillId="0" borderId="51" xfId="10" applyFont="1" applyBorder="1" applyAlignment="1">
      <alignment horizontal="center"/>
    </xf>
    <xf numFmtId="0" fontId="26" fillId="0" borderId="0" xfId="10" applyFont="1" applyAlignment="1">
      <alignment horizontal="center"/>
    </xf>
    <xf numFmtId="0" fontId="26" fillId="0" borderId="33" xfId="10" applyFont="1" applyBorder="1" applyAlignment="1">
      <alignment horizontal="center"/>
    </xf>
    <xf numFmtId="0" fontId="26" fillId="11" borderId="51" xfId="10" applyFont="1" applyFill="1" applyBorder="1" applyAlignment="1">
      <alignment horizontal="center"/>
    </xf>
    <xf numFmtId="0" fontId="26" fillId="11" borderId="0" xfId="10" applyFont="1" applyFill="1" applyAlignment="1">
      <alignment horizontal="center"/>
    </xf>
    <xf numFmtId="0" fontId="41" fillId="0" borderId="5" xfId="5" applyFont="1" applyBorder="1" applyAlignment="1">
      <alignment horizontal="center" vertical="center"/>
    </xf>
    <xf numFmtId="0" fontId="41" fillId="0" borderId="7" xfId="5" applyFont="1" applyBorder="1" applyAlignment="1">
      <alignment horizontal="center" vertical="center"/>
    </xf>
    <xf numFmtId="0" fontId="41" fillId="0" borderId="6" xfId="5" applyFont="1" applyBorder="1" applyAlignment="1">
      <alignment horizontal="center" vertical="center"/>
    </xf>
    <xf numFmtId="0" fontId="41" fillId="0" borderId="17" xfId="5" applyFont="1" applyBorder="1" applyAlignment="1">
      <alignment horizontal="center" vertical="center"/>
    </xf>
    <xf numFmtId="0" fontId="41" fillId="0" borderId="19" xfId="5" applyFont="1" applyBorder="1" applyAlignment="1">
      <alignment horizontal="center" vertical="center"/>
    </xf>
    <xf numFmtId="0" fontId="41" fillId="0" borderId="18" xfId="5" applyFont="1" applyBorder="1" applyAlignment="1">
      <alignment horizontal="center" vertical="center"/>
    </xf>
    <xf numFmtId="0" fontId="32" fillId="11" borderId="48" xfId="10" applyFont="1" applyFill="1" applyBorder="1" applyAlignment="1">
      <alignment horizontal="center" vertical="center" wrapText="1"/>
    </xf>
    <xf numFmtId="0" fontId="32" fillId="11" borderId="26" xfId="10" applyFont="1" applyFill="1" applyBorder="1" applyAlignment="1">
      <alignment horizontal="center" vertical="center" wrapText="1"/>
    </xf>
    <xf numFmtId="0" fontId="32" fillId="11" borderId="50" xfId="10" applyFont="1" applyFill="1" applyBorder="1" applyAlignment="1">
      <alignment horizontal="center" vertical="center" wrapText="1"/>
    </xf>
    <xf numFmtId="0" fontId="32" fillId="11" borderId="1" xfId="10" applyFont="1" applyFill="1" applyBorder="1" applyAlignment="1">
      <alignment horizontal="center" vertical="center" wrapText="1"/>
    </xf>
    <xf numFmtId="0" fontId="32" fillId="11" borderId="7" xfId="10" applyFont="1" applyFill="1" applyBorder="1" applyAlignment="1">
      <alignment horizontal="center" vertical="center" wrapText="1"/>
    </xf>
    <xf numFmtId="0" fontId="32" fillId="11" borderId="3" xfId="10" applyFont="1" applyFill="1" applyBorder="1" applyAlignment="1">
      <alignment horizontal="center" vertical="center" wrapText="1"/>
    </xf>
    <xf numFmtId="0" fontId="32" fillId="11" borderId="54" xfId="10" applyFont="1" applyFill="1" applyBorder="1" applyAlignment="1">
      <alignment horizontal="center" vertical="center"/>
    </xf>
    <xf numFmtId="0" fontId="32" fillId="11" borderId="7" xfId="10" applyFont="1" applyFill="1" applyBorder="1" applyAlignment="1">
      <alignment horizontal="center" vertical="center"/>
    </xf>
    <xf numFmtId="0" fontId="32" fillId="11" borderId="36" xfId="10" applyFont="1" applyFill="1" applyBorder="1" applyAlignment="1">
      <alignment horizontal="center" vertical="center"/>
    </xf>
    <xf numFmtId="0" fontId="32" fillId="11" borderId="3" xfId="10" applyFont="1" applyFill="1" applyBorder="1" applyAlignment="1">
      <alignment horizontal="center" vertical="center"/>
    </xf>
    <xf numFmtId="0" fontId="26" fillId="12" borderId="6" xfId="4" applyFont="1" applyFill="1" applyBorder="1" applyAlignment="1">
      <alignment horizontal="center" vertical="center" wrapText="1"/>
    </xf>
    <xf numFmtId="0" fontId="26" fillId="12" borderId="65" xfId="4" applyFont="1" applyFill="1" applyBorder="1" applyAlignment="1">
      <alignment horizontal="center" vertical="center" wrapText="1"/>
    </xf>
    <xf numFmtId="0" fontId="32" fillId="0" borderId="36" xfId="5" applyFont="1" applyBorder="1" applyAlignment="1">
      <alignment horizontal="center" vertical="center" wrapText="1"/>
    </xf>
    <xf numFmtId="0" fontId="32" fillId="0" borderId="3" xfId="5" applyFont="1" applyBorder="1" applyAlignment="1">
      <alignment horizontal="center" vertical="center" wrapText="1"/>
    </xf>
    <xf numFmtId="0" fontId="32" fillId="0" borderId="30" xfId="5" applyFont="1" applyBorder="1" applyAlignment="1">
      <alignment horizontal="center" vertical="center" wrapText="1"/>
    </xf>
    <xf numFmtId="0" fontId="32" fillId="0" borderId="31" xfId="5" applyFont="1" applyBorder="1" applyAlignment="1">
      <alignment horizontal="center" vertical="center" wrapText="1"/>
    </xf>
    <xf numFmtId="0" fontId="32" fillId="0" borderId="13" xfId="5" applyFont="1" applyBorder="1" applyAlignment="1">
      <alignment horizontal="center" vertical="center" wrapText="1"/>
    </xf>
    <xf numFmtId="3" fontId="52" fillId="5" borderId="3" xfId="5" applyNumberFormat="1" applyFont="1" applyFill="1" applyBorder="1" applyAlignment="1">
      <alignment horizontal="center"/>
    </xf>
    <xf numFmtId="3" fontId="52" fillId="5" borderId="37" xfId="5" applyNumberFormat="1" applyFont="1" applyFill="1" applyBorder="1" applyAlignment="1">
      <alignment horizontal="center"/>
    </xf>
    <xf numFmtId="3" fontId="52" fillId="5" borderId="31" xfId="5" applyNumberFormat="1" applyFont="1" applyFill="1" applyBorder="1" applyAlignment="1">
      <alignment horizontal="center"/>
    </xf>
    <xf numFmtId="3" fontId="52" fillId="5" borderId="13" xfId="5" applyNumberFormat="1" applyFont="1" applyFill="1" applyBorder="1" applyAlignment="1">
      <alignment horizontal="center"/>
    </xf>
    <xf numFmtId="0" fontId="26" fillId="0" borderId="17" xfId="5" applyFont="1" applyBorder="1" applyAlignment="1">
      <alignment horizontal="left" vertical="center" wrapText="1"/>
    </xf>
    <xf numFmtId="0" fontId="26" fillId="0" borderId="19" xfId="5" applyFont="1" applyBorder="1" applyAlignment="1">
      <alignment horizontal="left" vertical="center" wrapText="1"/>
    </xf>
    <xf numFmtId="3" fontId="54" fillId="0" borderId="19" xfId="5" applyNumberFormat="1" applyFont="1" applyBorder="1" applyAlignment="1">
      <alignment horizontal="center"/>
    </xf>
    <xf numFmtId="0" fontId="32" fillId="0" borderId="5" xfId="4" applyFont="1" applyBorder="1" applyAlignment="1">
      <alignment horizontal="center" vertical="center" textRotation="90"/>
    </xf>
    <xf numFmtId="0" fontId="32" fillId="0" borderId="11" xfId="4" applyFont="1" applyBorder="1" applyAlignment="1">
      <alignment horizontal="center" vertical="center" textRotation="90"/>
    </xf>
    <xf numFmtId="0" fontId="32" fillId="0" borderId="17" xfId="4" applyFont="1" applyBorder="1" applyAlignment="1">
      <alignment horizontal="center" vertical="center" textRotation="90"/>
    </xf>
    <xf numFmtId="3" fontId="52" fillId="5" borderId="9" xfId="5" applyNumberFormat="1" applyFont="1" applyFill="1" applyBorder="1" applyAlignment="1">
      <alignment horizontal="center" vertical="center"/>
    </xf>
    <xf numFmtId="0" fontId="26" fillId="0" borderId="66" xfId="5" applyFont="1" applyBorder="1" applyAlignment="1">
      <alignment horizontal="left" wrapText="1"/>
    </xf>
    <xf numFmtId="0" fontId="26" fillId="0" borderId="3" xfId="5" applyFont="1" applyBorder="1" applyAlignment="1">
      <alignment horizontal="left" wrapText="1"/>
    </xf>
    <xf numFmtId="0" fontId="26" fillId="0" borderId="37" xfId="5" applyFont="1" applyBorder="1" applyAlignment="1">
      <alignment horizontal="left" wrapText="1"/>
    </xf>
    <xf numFmtId="0" fontId="26" fillId="0" borderId="62" xfId="5" applyFont="1" applyBorder="1" applyAlignment="1">
      <alignment horizontal="left" wrapText="1"/>
    </xf>
    <xf numFmtId="0" fontId="26" fillId="0" borderId="31" xfId="5" applyFont="1" applyBorder="1" applyAlignment="1">
      <alignment horizontal="left" wrapText="1"/>
    </xf>
    <xf numFmtId="0" fontId="26" fillId="0" borderId="13" xfId="5" applyFont="1" applyBorder="1" applyAlignment="1">
      <alignment horizontal="left" wrapText="1"/>
    </xf>
    <xf numFmtId="0" fontId="26" fillId="0" borderId="17" xfId="5" applyFont="1" applyBorder="1" applyAlignment="1">
      <alignment horizontal="left"/>
    </xf>
    <xf numFmtId="0" fontId="26" fillId="0" borderId="19" xfId="5" applyFont="1" applyBorder="1" applyAlignment="1">
      <alignment horizontal="left"/>
    </xf>
    <xf numFmtId="0" fontId="32" fillId="0" borderId="24" xfId="4" applyFont="1" applyBorder="1" applyAlignment="1">
      <alignment horizontal="center" vertical="center" textRotation="90"/>
    </xf>
    <xf numFmtId="0" fontId="32" fillId="0" borderId="28" xfId="4" applyFont="1" applyBorder="1" applyAlignment="1">
      <alignment horizontal="center" vertical="center" textRotation="90"/>
    </xf>
    <xf numFmtId="0" fontId="32" fillId="0" borderId="41" xfId="4" applyFont="1" applyBorder="1" applyAlignment="1">
      <alignment horizontal="center" vertical="center" textRotation="90"/>
    </xf>
    <xf numFmtId="0" fontId="32" fillId="0" borderId="5" xfId="4" applyFont="1" applyBorder="1" applyAlignment="1">
      <alignment horizontal="center" vertical="center" textRotation="90" wrapText="1"/>
    </xf>
    <xf numFmtId="0" fontId="32" fillId="0" borderId="11" xfId="4" applyFont="1" applyBorder="1" applyAlignment="1">
      <alignment horizontal="center" vertical="center" textRotation="90" wrapText="1"/>
    </xf>
    <xf numFmtId="0" fontId="32" fillId="0" borderId="17" xfId="4" applyFont="1" applyBorder="1" applyAlignment="1">
      <alignment horizontal="center" vertical="center" textRotation="90" wrapText="1"/>
    </xf>
    <xf numFmtId="0" fontId="50" fillId="0" borderId="5" xfId="4" applyFont="1" applyBorder="1" applyAlignment="1">
      <alignment horizontal="center" vertical="center" textRotation="90" wrapText="1"/>
    </xf>
    <xf numFmtId="0" fontId="50" fillId="0" borderId="7" xfId="4" applyFont="1" applyBorder="1" applyAlignment="1">
      <alignment horizontal="center" vertical="center" textRotation="90" wrapText="1"/>
    </xf>
    <xf numFmtId="0" fontId="50" fillId="0" borderId="6" xfId="4" applyFont="1" applyBorder="1" applyAlignment="1">
      <alignment horizontal="center" vertical="center" textRotation="90" wrapText="1"/>
    </xf>
    <xf numFmtId="0" fontId="50" fillId="0" borderId="11" xfId="4" applyFont="1" applyBorder="1" applyAlignment="1">
      <alignment horizontal="center" vertical="center" textRotation="90" wrapText="1"/>
    </xf>
    <xf numFmtId="0" fontId="50" fillId="0" borderId="0" xfId="4" applyFont="1" applyAlignment="1">
      <alignment horizontal="center" vertical="center" textRotation="90" wrapText="1"/>
    </xf>
    <xf numFmtId="0" fontId="50" fillId="0" borderId="12" xfId="4" applyFont="1" applyBorder="1" applyAlignment="1">
      <alignment horizontal="center" vertical="center" textRotation="90" wrapText="1"/>
    </xf>
    <xf numFmtId="0" fontId="50" fillId="0" borderId="66" xfId="4" applyFont="1" applyBorder="1" applyAlignment="1">
      <alignment horizontal="center" vertical="center" textRotation="90" wrapText="1"/>
    </xf>
    <xf numFmtId="0" fontId="50" fillId="0" borderId="3" xfId="4" applyFont="1" applyBorder="1" applyAlignment="1">
      <alignment horizontal="center" vertical="center" textRotation="90" wrapText="1"/>
    </xf>
    <xf numFmtId="0" fontId="50" fillId="0" borderId="65" xfId="4" applyFont="1" applyBorder="1" applyAlignment="1">
      <alignment horizontal="center" vertical="center" textRotation="90" wrapText="1"/>
    </xf>
    <xf numFmtId="0" fontId="26" fillId="9" borderId="14" xfId="4" applyFont="1" applyFill="1" applyBorder="1" applyAlignment="1">
      <alignment horizontal="center" vertical="center" wrapText="1"/>
    </xf>
    <xf numFmtId="0" fontId="26" fillId="9" borderId="15" xfId="4" applyFont="1" applyFill="1" applyBorder="1" applyAlignment="1">
      <alignment horizontal="center" vertical="center" wrapText="1"/>
    </xf>
    <xf numFmtId="0" fontId="26" fillId="9" borderId="16" xfId="4" applyFont="1" applyFill="1" applyBorder="1" applyAlignment="1">
      <alignment horizontal="center" vertical="center" wrapText="1"/>
    </xf>
    <xf numFmtId="0" fontId="26" fillId="9" borderId="36" xfId="4" applyFont="1" applyFill="1" applyBorder="1" applyAlignment="1">
      <alignment horizontal="center" vertical="center" wrapText="1"/>
    </xf>
    <xf numFmtId="0" fontId="26" fillId="9" borderId="3" xfId="4" applyFont="1" applyFill="1" applyBorder="1" applyAlignment="1">
      <alignment horizontal="center" vertical="center" wrapText="1"/>
    </xf>
    <xf numFmtId="0" fontId="26" fillId="9" borderId="37" xfId="4" applyFont="1" applyFill="1" applyBorder="1" applyAlignment="1">
      <alignment horizontal="center" vertical="center" wrapText="1"/>
    </xf>
    <xf numFmtId="0" fontId="32" fillId="9" borderId="2" xfId="4" applyFont="1" applyFill="1" applyBorder="1" applyAlignment="1">
      <alignment horizontal="center" vertical="center" wrapText="1"/>
    </xf>
    <xf numFmtId="0" fontId="32" fillId="9" borderId="35" xfId="4" applyFont="1" applyFill="1" applyBorder="1" applyAlignment="1">
      <alignment horizontal="center" vertical="center" wrapText="1"/>
    </xf>
    <xf numFmtId="0" fontId="38" fillId="0" borderId="14" xfId="4" applyFont="1" applyBorder="1" applyAlignment="1">
      <alignment horizontal="center" vertical="center" wrapText="1"/>
    </xf>
    <xf numFmtId="0" fontId="38" fillId="0" borderId="16" xfId="4" applyFont="1" applyBorder="1" applyAlignment="1">
      <alignment horizontal="center" vertical="center" wrapText="1"/>
    </xf>
    <xf numFmtId="0" fontId="38" fillId="0" borderId="51" xfId="4" applyFont="1" applyBorder="1" applyAlignment="1">
      <alignment horizontal="center" vertical="center" wrapText="1"/>
    </xf>
    <xf numFmtId="0" fontId="38" fillId="0" borderId="33" xfId="4" applyFont="1" applyBorder="1" applyAlignment="1">
      <alignment horizontal="center" vertical="center" wrapText="1"/>
    </xf>
    <xf numFmtId="0" fontId="38" fillId="0" borderId="70" xfId="4" applyFont="1" applyBorder="1" applyAlignment="1">
      <alignment horizontal="center" vertical="center" wrapText="1"/>
    </xf>
    <xf numFmtId="0" fontId="38" fillId="0" borderId="71" xfId="4" applyFont="1" applyBorder="1" applyAlignment="1">
      <alignment horizontal="center" vertical="center" wrapText="1"/>
    </xf>
    <xf numFmtId="0" fontId="32" fillId="0" borderId="14" xfId="4" applyFont="1" applyBorder="1" applyAlignment="1">
      <alignment horizontal="center" vertical="center"/>
    </xf>
    <xf numFmtId="0" fontId="32" fillId="0" borderId="16" xfId="4" applyFont="1" applyBorder="1" applyAlignment="1">
      <alignment horizontal="center" vertical="center"/>
    </xf>
    <xf numFmtId="0" fontId="32" fillId="0" borderId="51" xfId="4" applyFont="1" applyBorder="1" applyAlignment="1">
      <alignment horizontal="center" vertical="center"/>
    </xf>
    <xf numFmtId="0" fontId="32" fillId="0" borderId="33" xfId="4" applyFont="1" applyBorder="1" applyAlignment="1">
      <alignment horizontal="center" vertical="center"/>
    </xf>
    <xf numFmtId="0" fontId="32" fillId="0" borderId="70" xfId="4" applyFont="1" applyBorder="1" applyAlignment="1">
      <alignment horizontal="center" vertical="center"/>
    </xf>
    <xf numFmtId="0" fontId="32" fillId="0" borderId="71" xfId="4" applyFont="1" applyBorder="1" applyAlignment="1">
      <alignment horizontal="center" vertical="center"/>
    </xf>
    <xf numFmtId="0" fontId="26" fillId="0" borderId="54" xfId="4" applyFont="1" applyBorder="1" applyAlignment="1">
      <alignment horizontal="center" vertical="center" wrapText="1"/>
    </xf>
    <xf numFmtId="0" fontId="26" fillId="0" borderId="7" xfId="4" applyFont="1" applyBorder="1" applyAlignment="1">
      <alignment horizontal="center" vertical="center" wrapText="1"/>
    </xf>
    <xf numFmtId="0" fontId="26" fillId="0" borderId="55" xfId="4" applyFont="1" applyBorder="1" applyAlignment="1">
      <alignment horizontal="center" vertical="center" wrapText="1"/>
    </xf>
    <xf numFmtId="0" fontId="26" fillId="0" borderId="36" xfId="4" applyFont="1" applyBorder="1" applyAlignment="1">
      <alignment horizontal="center" vertical="center" wrapText="1"/>
    </xf>
    <xf numFmtId="0" fontId="26" fillId="0" borderId="3" xfId="4" applyFont="1" applyBorder="1" applyAlignment="1">
      <alignment horizontal="center" vertical="center" wrapText="1"/>
    </xf>
    <xf numFmtId="0" fontId="26" fillId="0" borderId="37" xfId="4" applyFont="1" applyBorder="1" applyAlignment="1">
      <alignment horizontal="center" vertical="center" wrapText="1"/>
    </xf>
    <xf numFmtId="172" fontId="32" fillId="0" borderId="53" xfId="4" applyNumberFormat="1" applyFont="1" applyBorder="1" applyAlignment="1">
      <alignment horizontal="left" vertical="center" wrapText="1"/>
    </xf>
    <xf numFmtId="172" fontId="32" fillId="0" borderId="35" xfId="4" applyNumberFormat="1" applyFont="1" applyBorder="1" applyAlignment="1">
      <alignment horizontal="left" vertical="center" wrapText="1"/>
    </xf>
    <xf numFmtId="172" fontId="38" fillId="0" borderId="53" xfId="4" applyNumberFormat="1" applyFont="1" applyBorder="1" applyAlignment="1">
      <alignment horizontal="center" vertical="center"/>
    </xf>
    <xf numFmtId="172" fontId="38" fillId="0" borderId="35" xfId="4" applyNumberFormat="1" applyFont="1" applyBorder="1" applyAlignment="1">
      <alignment horizontal="center" vertical="center"/>
    </xf>
    <xf numFmtId="0" fontId="38" fillId="0" borderId="54" xfId="4" applyFont="1" applyBorder="1" applyAlignment="1">
      <alignment horizontal="center" wrapText="1"/>
    </xf>
    <xf numFmtId="0" fontId="38" fillId="0" borderId="55" xfId="4" applyFont="1" applyBorder="1" applyAlignment="1">
      <alignment horizontal="center" wrapText="1"/>
    </xf>
    <xf numFmtId="0" fontId="38" fillId="0" borderId="36" xfId="4" applyFont="1" applyBorder="1" applyAlignment="1">
      <alignment horizontal="center" wrapText="1"/>
    </xf>
    <xf numFmtId="0" fontId="38" fillId="0" borderId="37" xfId="4" applyFont="1" applyBorder="1" applyAlignment="1">
      <alignment horizontal="center" wrapText="1"/>
    </xf>
    <xf numFmtId="0" fontId="32" fillId="0" borderId="54" xfId="4" applyFont="1" applyBorder="1" applyAlignment="1">
      <alignment horizontal="center" vertical="center"/>
    </xf>
    <xf numFmtId="0" fontId="32" fillId="0" borderId="55" xfId="4" applyFont="1" applyBorder="1" applyAlignment="1">
      <alignment horizontal="center" vertical="center"/>
    </xf>
    <xf numFmtId="0" fontId="32" fillId="0" borderId="36" xfId="4" applyFont="1" applyBorder="1" applyAlignment="1">
      <alignment horizontal="center" vertical="center"/>
    </xf>
    <xf numFmtId="0" fontId="32" fillId="0" borderId="37" xfId="4" applyFont="1" applyBorder="1" applyAlignment="1">
      <alignment horizontal="center" vertical="center"/>
    </xf>
    <xf numFmtId="172" fontId="46" fillId="0" borderId="56" xfId="4" applyNumberFormat="1" applyFont="1" applyBorder="1" applyAlignment="1">
      <alignment horizontal="center" vertical="center"/>
    </xf>
    <xf numFmtId="172" fontId="46" fillId="0" borderId="38" xfId="4" applyNumberFormat="1" applyFont="1" applyBorder="1" applyAlignment="1">
      <alignment horizontal="center" vertical="center"/>
    </xf>
    <xf numFmtId="0" fontId="50" fillId="0" borderId="69" xfId="4" applyFont="1" applyBorder="1" applyAlignment="1">
      <alignment horizontal="center" vertical="center" textRotation="90" wrapText="1"/>
    </xf>
    <xf numFmtId="0" fontId="50" fillId="0" borderId="15" xfId="4" applyFont="1" applyBorder="1" applyAlignment="1">
      <alignment horizontal="center" vertical="center" textRotation="90" wrapText="1"/>
    </xf>
    <xf numFmtId="0" fontId="50" fillId="0" borderId="68" xfId="4" applyFont="1" applyBorder="1" applyAlignment="1">
      <alignment horizontal="center" vertical="center" textRotation="90" wrapText="1"/>
    </xf>
    <xf numFmtId="0" fontId="50" fillId="0" borderId="17" xfId="4" applyFont="1" applyBorder="1" applyAlignment="1">
      <alignment horizontal="center" vertical="center" textRotation="90" wrapText="1"/>
    </xf>
    <xf numFmtId="0" fontId="50" fillId="0" borderId="19" xfId="4" applyFont="1" applyBorder="1" applyAlignment="1">
      <alignment horizontal="center" vertical="center" textRotation="90" wrapText="1"/>
    </xf>
    <xf numFmtId="0" fontId="50" fillId="0" borderId="18" xfId="4" applyFont="1" applyBorder="1" applyAlignment="1">
      <alignment horizontal="center" vertical="center" textRotation="90" wrapText="1"/>
    </xf>
    <xf numFmtId="172" fontId="46" fillId="0" borderId="34" xfId="4" applyNumberFormat="1" applyFont="1" applyBorder="1" applyAlignment="1">
      <alignment horizontal="center"/>
    </xf>
    <xf numFmtId="172" fontId="46" fillId="0" borderId="67" xfId="4" applyNumberFormat="1" applyFont="1" applyBorder="1" applyAlignment="1">
      <alignment horizontal="center"/>
    </xf>
    <xf numFmtId="172" fontId="46" fillId="0" borderId="73" xfId="4" applyNumberFormat="1" applyFont="1" applyBorder="1" applyAlignment="1">
      <alignment horizontal="center"/>
    </xf>
    <xf numFmtId="0" fontId="26" fillId="0" borderId="14" xfId="4" applyFont="1" applyBorder="1" applyAlignment="1">
      <alignment horizontal="center" vertical="center" wrapText="1"/>
    </xf>
    <xf numFmtId="0" fontId="26" fillId="0" borderId="15" xfId="4" applyFont="1" applyBorder="1" applyAlignment="1">
      <alignment horizontal="center" vertical="center" wrapText="1"/>
    </xf>
    <xf numFmtId="0" fontId="26" fillId="0" borderId="16" xfId="4" applyFont="1" applyBorder="1" applyAlignment="1">
      <alignment horizontal="center" vertical="center" wrapText="1"/>
    </xf>
    <xf numFmtId="0" fontId="26" fillId="0" borderId="51" xfId="4" applyFont="1" applyBorder="1" applyAlignment="1">
      <alignment horizontal="center" vertical="center" wrapText="1"/>
    </xf>
    <xf numFmtId="0" fontId="26" fillId="0" borderId="0" xfId="4" applyFont="1" applyAlignment="1">
      <alignment horizontal="center" vertical="center" wrapText="1"/>
    </xf>
    <xf numFmtId="0" fontId="26" fillId="0" borderId="33" xfId="4" applyFont="1" applyBorder="1" applyAlignment="1">
      <alignment horizontal="center" vertical="center" wrapText="1"/>
    </xf>
    <xf numFmtId="0" fontId="26" fillId="0" borderId="70" xfId="4" applyFont="1" applyBorder="1" applyAlignment="1">
      <alignment horizontal="center" vertical="center" wrapText="1"/>
    </xf>
    <xf numFmtId="0" fontId="26" fillId="0" borderId="19" xfId="4" applyFont="1" applyBorder="1" applyAlignment="1">
      <alignment horizontal="center" vertical="center" wrapText="1"/>
    </xf>
    <xf numFmtId="0" fontId="26" fillId="0" borderId="71" xfId="4" applyFont="1" applyBorder="1" applyAlignment="1">
      <alignment horizontal="center" vertical="center" wrapText="1"/>
    </xf>
    <xf numFmtId="0" fontId="32" fillId="0" borderId="2" xfId="4" applyFont="1" applyBorder="1" applyAlignment="1">
      <alignment horizontal="center" vertical="center" wrapText="1"/>
    </xf>
    <xf numFmtId="0" fontId="32" fillId="0" borderId="49" xfId="4" applyFont="1" applyBorder="1" applyAlignment="1">
      <alignment horizontal="center" vertical="center" wrapText="1"/>
    </xf>
    <xf numFmtId="0" fontId="32" fillId="0" borderId="72" xfId="4" applyFont="1" applyBorder="1" applyAlignment="1">
      <alignment horizontal="center" vertical="center" wrapText="1"/>
    </xf>
    <xf numFmtId="0" fontId="26" fillId="0" borderId="68" xfId="4" applyFont="1" applyBorder="1" applyAlignment="1">
      <alignment horizontal="center" vertical="center" wrapText="1"/>
    </xf>
    <xf numFmtId="0" fontId="26" fillId="0" borderId="12" xfId="4" applyFont="1" applyBorder="1" applyAlignment="1">
      <alignment horizontal="center" vertical="center" wrapText="1"/>
    </xf>
    <xf numFmtId="0" fontId="26" fillId="0" borderId="18" xfId="4" applyFont="1" applyBorder="1" applyAlignment="1">
      <alignment horizontal="center" vertical="center" wrapText="1"/>
    </xf>
    <xf numFmtId="0" fontId="30" fillId="0" borderId="69" xfId="4" applyFont="1" applyBorder="1" applyAlignment="1">
      <alignment horizontal="center" vertical="center"/>
    </xf>
    <xf numFmtId="0" fontId="30" fillId="0" borderId="15" xfId="4" applyFont="1" applyBorder="1" applyAlignment="1">
      <alignment horizontal="center" vertical="center"/>
    </xf>
    <xf numFmtId="0" fontId="30" fillId="0" borderId="68" xfId="4" applyFont="1" applyBorder="1" applyAlignment="1">
      <alignment horizontal="center" vertical="center"/>
    </xf>
    <xf numFmtId="0" fontId="30" fillId="0" borderId="11" xfId="4" applyFont="1" applyBorder="1" applyAlignment="1">
      <alignment horizontal="center" vertical="center"/>
    </xf>
    <xf numFmtId="0" fontId="30" fillId="0" borderId="0" xfId="4" applyFont="1" applyAlignment="1">
      <alignment horizontal="center" vertical="center"/>
    </xf>
    <xf numFmtId="0" fontId="30" fillId="0" borderId="12" xfId="4" applyFont="1" applyBorder="1" applyAlignment="1">
      <alignment horizontal="center" vertical="center"/>
    </xf>
    <xf numFmtId="0" fontId="30" fillId="0" borderId="17" xfId="4" applyFont="1" applyBorder="1" applyAlignment="1">
      <alignment horizontal="center" vertical="center"/>
    </xf>
    <xf numFmtId="0" fontId="30" fillId="0" borderId="19" xfId="4" applyFont="1" applyBorder="1" applyAlignment="1">
      <alignment horizontal="center" vertical="center"/>
    </xf>
    <xf numFmtId="0" fontId="30" fillId="0" borderId="18" xfId="4" applyFont="1" applyBorder="1" applyAlignment="1">
      <alignment horizontal="center" vertical="center"/>
    </xf>
    <xf numFmtId="172" fontId="32" fillId="0" borderId="2" xfId="4" applyNumberFormat="1" applyFont="1" applyBorder="1" applyAlignment="1">
      <alignment horizontal="left" vertical="center" wrapText="1"/>
    </xf>
    <xf numFmtId="172" fontId="32" fillId="0" borderId="49" xfId="4" applyNumberFormat="1" applyFont="1" applyBorder="1" applyAlignment="1">
      <alignment horizontal="left" vertical="center" wrapText="1"/>
    </xf>
    <xf numFmtId="172" fontId="32" fillId="0" borderId="72" xfId="4" applyNumberFormat="1" applyFont="1" applyBorder="1" applyAlignment="1">
      <alignment horizontal="left" vertical="center" wrapText="1"/>
    </xf>
    <xf numFmtId="172" fontId="26" fillId="0" borderId="2" xfId="4" applyNumberFormat="1" applyFont="1" applyBorder="1" applyAlignment="1">
      <alignment horizontal="center" vertical="center" wrapText="1"/>
    </xf>
    <xf numFmtId="172" fontId="26" fillId="0" borderId="49" xfId="4" applyNumberFormat="1" applyFont="1" applyBorder="1" applyAlignment="1">
      <alignment horizontal="center" vertical="center" wrapText="1"/>
    </xf>
    <xf numFmtId="172" fontId="26" fillId="0" borderId="72" xfId="4" applyNumberFormat="1" applyFont="1" applyBorder="1" applyAlignment="1">
      <alignment horizontal="center" vertical="center" wrapText="1"/>
    </xf>
    <xf numFmtId="172" fontId="46" fillId="0" borderId="5" xfId="4" applyNumberFormat="1" applyFont="1" applyBorder="1" applyAlignment="1">
      <alignment horizontal="center" vertical="center" textRotation="90" wrapText="1"/>
    </xf>
    <xf numFmtId="172" fontId="46" fillId="0" borderId="6" xfId="4" applyNumberFormat="1" applyFont="1" applyBorder="1" applyAlignment="1">
      <alignment horizontal="center" vertical="center" textRotation="90" wrapText="1"/>
    </xf>
    <xf numFmtId="172" fontId="46" fillId="0" borderId="11" xfId="4" applyNumberFormat="1" applyFont="1" applyBorder="1" applyAlignment="1">
      <alignment horizontal="center" vertical="center" textRotation="90" wrapText="1"/>
    </xf>
    <xf numFmtId="172" fontId="46" fillId="0" borderId="12" xfId="4" applyNumberFormat="1" applyFont="1" applyBorder="1" applyAlignment="1">
      <alignment horizontal="center" vertical="center" textRotation="90" wrapText="1"/>
    </xf>
    <xf numFmtId="172" fontId="46" fillId="0" borderId="17" xfId="4" applyNumberFormat="1" applyFont="1" applyBorder="1" applyAlignment="1">
      <alignment horizontal="center" vertical="center" textRotation="90" wrapText="1"/>
    </xf>
    <xf numFmtId="172" fontId="46" fillId="0" borderId="18" xfId="4" applyNumberFormat="1" applyFont="1" applyBorder="1" applyAlignment="1">
      <alignment horizontal="center" vertical="center" textRotation="90" wrapText="1"/>
    </xf>
    <xf numFmtId="0" fontId="22" fillId="0" borderId="25" xfId="4" applyFont="1" applyBorder="1" applyAlignment="1">
      <alignment horizontal="center" vertical="center" textRotation="90" wrapText="1"/>
    </xf>
    <xf numFmtId="0" fontId="22" fillId="0" borderId="29" xfId="4" applyFont="1" applyBorder="1" applyAlignment="1">
      <alignment horizontal="center" vertical="center" textRotation="90" wrapText="1"/>
    </xf>
    <xf numFmtId="0" fontId="22" fillId="0" borderId="39" xfId="4" applyFont="1" applyBorder="1" applyAlignment="1">
      <alignment horizontal="center" vertical="center" textRotation="90" wrapText="1"/>
    </xf>
    <xf numFmtId="0" fontId="50" fillId="0" borderId="25" xfId="4" applyFont="1" applyBorder="1" applyAlignment="1">
      <alignment horizontal="center" vertical="center" textRotation="90" wrapText="1"/>
    </xf>
    <xf numFmtId="0" fontId="50" fillId="0" borderId="29" xfId="4" applyFont="1" applyBorder="1" applyAlignment="1">
      <alignment horizontal="center" vertical="center" textRotation="90" wrapText="1"/>
    </xf>
    <xf numFmtId="0" fontId="50" fillId="0" borderId="39" xfId="4" applyFont="1" applyBorder="1" applyAlignment="1">
      <alignment horizontal="center" vertical="center" textRotation="90" wrapText="1"/>
    </xf>
    <xf numFmtId="0" fontId="50" fillId="0" borderId="54" xfId="4" applyFont="1" applyBorder="1" applyAlignment="1">
      <alignment horizontal="center" vertical="center" textRotation="90" wrapText="1"/>
    </xf>
    <xf numFmtId="0" fontId="50" fillId="0" borderId="55" xfId="4" applyFont="1" applyBorder="1" applyAlignment="1">
      <alignment horizontal="center" vertical="center" textRotation="90" wrapText="1"/>
    </xf>
    <xf numFmtId="0" fontId="50" fillId="0" borderId="51" xfId="4" applyFont="1" applyBorder="1" applyAlignment="1">
      <alignment horizontal="center" vertical="center" textRotation="90" wrapText="1"/>
    </xf>
    <xf numFmtId="0" fontId="50" fillId="0" borderId="33" xfId="4" applyFont="1" applyBorder="1" applyAlignment="1">
      <alignment horizontal="center" vertical="center" textRotation="90" wrapText="1"/>
    </xf>
    <xf numFmtId="0" fontId="50" fillId="0" borderId="70" xfId="4" applyFont="1" applyBorder="1" applyAlignment="1">
      <alignment horizontal="center" vertical="center" textRotation="90" wrapText="1"/>
    </xf>
    <xf numFmtId="0" fontId="50" fillId="0" borderId="71" xfId="4" applyFont="1" applyBorder="1" applyAlignment="1">
      <alignment horizontal="center" vertical="center" textRotation="90" wrapText="1"/>
    </xf>
    <xf numFmtId="0" fontId="26" fillId="0" borderId="54" xfId="4" applyFont="1" applyBorder="1" applyAlignment="1">
      <alignment horizontal="left" vertical="top" wrapText="1"/>
    </xf>
    <xf numFmtId="0" fontId="26" fillId="0" borderId="7" xfId="4" applyFont="1" applyBorder="1" applyAlignment="1">
      <alignment horizontal="left" vertical="top" wrapText="1"/>
    </xf>
    <xf numFmtId="0" fontId="26" fillId="0" borderId="55" xfId="4" applyFont="1" applyBorder="1" applyAlignment="1">
      <alignment horizontal="left" vertical="top" wrapText="1"/>
    </xf>
    <xf numFmtId="0" fontId="26" fillId="0" borderId="36" xfId="4" applyFont="1" applyBorder="1" applyAlignment="1">
      <alignment horizontal="left" vertical="top" wrapText="1"/>
    </xf>
    <xf numFmtId="0" fontId="26" fillId="0" borderId="3" xfId="4" applyFont="1" applyBorder="1" applyAlignment="1">
      <alignment horizontal="left" vertical="top" wrapText="1"/>
    </xf>
    <xf numFmtId="0" fontId="26" fillId="0" borderId="37" xfId="4" applyFont="1" applyBorder="1" applyAlignment="1">
      <alignment horizontal="left" vertical="top" wrapText="1"/>
    </xf>
    <xf numFmtId="0" fontId="32" fillId="0" borderId="53" xfId="4" applyFont="1" applyBorder="1" applyAlignment="1">
      <alignment horizontal="center" vertical="center" wrapText="1"/>
    </xf>
    <xf numFmtId="0" fontId="32" fillId="0" borderId="35" xfId="4" applyFont="1" applyBorder="1" applyAlignment="1">
      <alignment horizontal="center" vertical="center" wrapText="1"/>
    </xf>
    <xf numFmtId="0" fontId="21" fillId="0" borderId="53" xfId="4" applyBorder="1" applyAlignment="1">
      <alignment horizontal="center"/>
    </xf>
    <xf numFmtId="0" fontId="21" fillId="0" borderId="35" xfId="4" applyBorder="1" applyAlignment="1">
      <alignment horizontal="center"/>
    </xf>
    <xf numFmtId="0" fontId="26" fillId="9" borderId="8" xfId="4" applyFont="1" applyFill="1" applyBorder="1" applyAlignment="1">
      <alignment horizontal="left" vertical="center" wrapText="1"/>
    </xf>
    <xf numFmtId="0" fontId="26" fillId="9" borderId="9" xfId="4" applyFont="1" applyFill="1" applyBorder="1" applyAlignment="1">
      <alignment horizontal="left" vertical="center" wrapText="1"/>
    </xf>
    <xf numFmtId="0" fontId="26" fillId="9" borderId="10" xfId="4" applyFont="1" applyFill="1" applyBorder="1" applyAlignment="1">
      <alignment horizontal="left" vertical="center" wrapText="1"/>
    </xf>
    <xf numFmtId="0" fontId="26" fillId="9" borderId="8" xfId="4" applyFont="1" applyFill="1" applyBorder="1" applyAlignment="1">
      <alignment horizontal="center" vertical="center" wrapText="1"/>
    </xf>
    <xf numFmtId="0" fontId="26" fillId="9" borderId="9" xfId="4" applyFont="1" applyFill="1" applyBorder="1" applyAlignment="1">
      <alignment horizontal="center" vertical="center" wrapText="1"/>
    </xf>
    <xf numFmtId="0" fontId="26" fillId="9" borderId="10" xfId="4" applyFont="1" applyFill="1" applyBorder="1" applyAlignment="1">
      <alignment horizontal="center" vertical="center" wrapText="1"/>
    </xf>
    <xf numFmtId="0" fontId="26" fillId="0" borderId="6" xfId="4" applyFont="1" applyBorder="1" applyAlignment="1">
      <alignment horizontal="center" vertical="center" wrapText="1"/>
    </xf>
    <xf numFmtId="0" fontId="26" fillId="0" borderId="65" xfId="4" applyFont="1" applyBorder="1" applyAlignment="1">
      <alignment horizontal="center" vertical="center" wrapText="1"/>
    </xf>
    <xf numFmtId="0" fontId="30" fillId="0" borderId="5" xfId="4" applyFont="1" applyBorder="1" applyAlignment="1">
      <alignment horizontal="center" vertical="center"/>
    </xf>
    <xf numFmtId="0" fontId="30" fillId="0" borderId="7" xfId="4" applyFont="1" applyBorder="1" applyAlignment="1">
      <alignment horizontal="center" vertical="center"/>
    </xf>
    <xf numFmtId="0" fontId="30" fillId="0" borderId="6" xfId="4" applyFont="1" applyBorder="1" applyAlignment="1">
      <alignment horizontal="center" vertical="center"/>
    </xf>
    <xf numFmtId="0" fontId="30" fillId="0" borderId="66" xfId="4" applyFont="1" applyBorder="1" applyAlignment="1">
      <alignment horizontal="center" vertical="center"/>
    </xf>
    <xf numFmtId="0" fontId="30" fillId="0" borderId="3" xfId="4" applyFont="1" applyBorder="1" applyAlignment="1">
      <alignment horizontal="center" vertical="center"/>
    </xf>
    <xf numFmtId="0" fontId="30" fillId="0" borderId="65" xfId="4" applyFont="1" applyBorder="1" applyAlignment="1">
      <alignment horizontal="center" vertical="center"/>
    </xf>
    <xf numFmtId="0" fontId="26" fillId="0" borderId="14" xfId="4" applyFont="1" applyBorder="1" applyAlignment="1">
      <alignment horizontal="left" vertical="center" wrapText="1"/>
    </xf>
    <xf numFmtId="0" fontId="26" fillId="0" borderId="15" xfId="4" applyFont="1" applyBorder="1" applyAlignment="1">
      <alignment horizontal="left" vertical="center" wrapText="1"/>
    </xf>
    <xf numFmtId="0" fontId="26" fillId="0" borderId="16" xfId="4" applyFont="1" applyBorder="1" applyAlignment="1">
      <alignment horizontal="left" vertical="center" wrapText="1"/>
    </xf>
    <xf numFmtId="0" fontId="26" fillId="0" borderId="51" xfId="4" applyFont="1" applyBorder="1" applyAlignment="1">
      <alignment horizontal="left" vertical="center" wrapText="1"/>
    </xf>
    <xf numFmtId="0" fontId="26" fillId="0" borderId="0" xfId="4" applyFont="1" applyAlignment="1">
      <alignment horizontal="left" vertical="center" wrapText="1"/>
    </xf>
    <xf numFmtId="0" fontId="26" fillId="0" borderId="33" xfId="4" applyFont="1" applyBorder="1" applyAlignment="1">
      <alignment horizontal="left" vertical="center" wrapText="1"/>
    </xf>
    <xf numFmtId="0" fontId="26" fillId="0" borderId="70" xfId="4" applyFont="1" applyBorder="1" applyAlignment="1">
      <alignment horizontal="left" vertical="center" wrapText="1"/>
    </xf>
    <xf numFmtId="0" fontId="26" fillId="0" borderId="19" xfId="4" applyFont="1" applyBorder="1" applyAlignment="1">
      <alignment horizontal="left" vertical="center" wrapText="1"/>
    </xf>
    <xf numFmtId="0" fontId="26" fillId="0" borderId="71" xfId="4" applyFont="1" applyBorder="1" applyAlignment="1">
      <alignment horizontal="left" vertical="center" wrapText="1"/>
    </xf>
    <xf numFmtId="0" fontId="30" fillId="0" borderId="14" xfId="4" applyFont="1" applyBorder="1" applyAlignment="1">
      <alignment horizontal="center" vertical="center" wrapText="1"/>
    </xf>
    <xf numFmtId="0" fontId="30" fillId="0" borderId="51" xfId="4" applyFont="1" applyBorder="1" applyAlignment="1">
      <alignment horizontal="center" vertical="center" wrapText="1"/>
    </xf>
    <xf numFmtId="0" fontId="30" fillId="0" borderId="70" xfId="4" applyFont="1" applyBorder="1" applyAlignment="1">
      <alignment horizontal="center" vertical="center" wrapText="1"/>
    </xf>
    <xf numFmtId="0" fontId="38" fillId="0" borderId="30" xfId="4" applyFont="1" applyBorder="1" applyAlignment="1">
      <alignment horizontal="center"/>
    </xf>
    <xf numFmtId="0" fontId="38" fillId="0" borderId="31" xfId="4" applyFont="1" applyBorder="1" applyAlignment="1">
      <alignment horizontal="center"/>
    </xf>
    <xf numFmtId="0" fontId="38" fillId="0" borderId="61" xfId="4" applyFont="1" applyBorder="1" applyAlignment="1">
      <alignment horizontal="center"/>
    </xf>
    <xf numFmtId="0" fontId="47" fillId="0" borderId="62" xfId="4" applyFont="1" applyBorder="1" applyAlignment="1">
      <alignment horizontal="center"/>
    </xf>
    <xf numFmtId="0" fontId="47" fillId="0" borderId="31" xfId="4" applyFont="1" applyBorder="1" applyAlignment="1">
      <alignment horizontal="center"/>
    </xf>
    <xf numFmtId="0" fontId="47" fillId="0" borderId="13" xfId="4" applyFont="1" applyBorder="1" applyAlignment="1">
      <alignment horizontal="center"/>
    </xf>
    <xf numFmtId="0" fontId="47" fillId="0" borderId="30" xfId="4" applyFont="1" applyBorder="1" applyAlignment="1">
      <alignment horizontal="center"/>
    </xf>
    <xf numFmtId="0" fontId="48" fillId="0" borderId="30" xfId="4" applyFont="1" applyBorder="1" applyAlignment="1">
      <alignment horizontal="center"/>
    </xf>
    <xf numFmtId="0" fontId="48" fillId="0" borderId="31" xfId="4" applyFont="1" applyBorder="1" applyAlignment="1">
      <alignment horizontal="center"/>
    </xf>
    <xf numFmtId="0" fontId="48" fillId="0" borderId="13" xfId="4" applyFont="1" applyBorder="1" applyAlignment="1">
      <alignment horizontal="center"/>
    </xf>
    <xf numFmtId="0" fontId="46" fillId="0" borderId="30" xfId="4" applyFont="1" applyBorder="1" applyAlignment="1">
      <alignment horizontal="center"/>
    </xf>
    <xf numFmtId="0" fontId="46" fillId="0" borderId="31" xfId="4" applyFont="1" applyBorder="1" applyAlignment="1">
      <alignment horizontal="center"/>
    </xf>
    <xf numFmtId="0" fontId="46" fillId="0" borderId="61" xfId="4" applyFont="1" applyBorder="1" applyAlignment="1">
      <alignment horizontal="center"/>
    </xf>
    <xf numFmtId="0" fontId="38" fillId="0" borderId="63" xfId="4" applyFont="1" applyBorder="1" applyAlignment="1">
      <alignment horizontal="center"/>
    </xf>
    <xf numFmtId="0" fontId="38" fillId="0" borderId="21" xfId="4" applyFont="1" applyBorder="1" applyAlignment="1">
      <alignment horizontal="center"/>
    </xf>
    <xf numFmtId="0" fontId="38" fillId="0" borderId="23" xfId="4" applyFont="1" applyBorder="1" applyAlignment="1">
      <alignment horizontal="center"/>
    </xf>
    <xf numFmtId="0" fontId="30" fillId="0" borderId="20" xfId="4" applyFont="1" applyBorder="1" applyAlignment="1">
      <alignment horizontal="center" vertical="center"/>
    </xf>
    <xf numFmtId="0" fontId="30" fillId="0" borderId="23" xfId="4" applyFont="1" applyBorder="1" applyAlignment="1">
      <alignment horizontal="center" vertical="center"/>
    </xf>
    <xf numFmtId="1" fontId="47" fillId="0" borderId="20" xfId="4" applyNumberFormat="1" applyFont="1" applyBorder="1" applyAlignment="1">
      <alignment horizontal="center"/>
    </xf>
    <xf numFmtId="1" fontId="47" fillId="0" borderId="21" xfId="4" applyNumberFormat="1" applyFont="1" applyBorder="1" applyAlignment="1">
      <alignment horizontal="center"/>
    </xf>
    <xf numFmtId="1" fontId="38" fillId="0" borderId="20" xfId="4" applyNumberFormat="1" applyFont="1" applyBorder="1" applyAlignment="1">
      <alignment horizontal="center"/>
    </xf>
    <xf numFmtId="1" fontId="38" fillId="0" borderId="23" xfId="4" applyNumberFormat="1" applyFont="1" applyBorder="1" applyAlignment="1">
      <alignment horizontal="center"/>
    </xf>
    <xf numFmtId="172" fontId="46" fillId="0" borderId="20" xfId="4" applyNumberFormat="1" applyFont="1" applyBorder="1" applyAlignment="1">
      <alignment horizontal="center"/>
    </xf>
    <xf numFmtId="172" fontId="46" fillId="0" borderId="21" xfId="4" applyNumberFormat="1" applyFont="1" applyBorder="1" applyAlignment="1">
      <alignment horizontal="center"/>
    </xf>
    <xf numFmtId="172" fontId="46" fillId="0" borderId="23" xfId="4" applyNumberFormat="1" applyFont="1" applyBorder="1" applyAlignment="1">
      <alignment horizontal="center"/>
    </xf>
    <xf numFmtId="0" fontId="38" fillId="0" borderId="13" xfId="4" applyFont="1" applyBorder="1" applyAlignment="1">
      <alignment horizontal="center"/>
    </xf>
    <xf numFmtId="0" fontId="30" fillId="0" borderId="30" xfId="4" quotePrefix="1" applyFont="1" applyBorder="1" applyAlignment="1">
      <alignment horizontal="center" vertical="center"/>
    </xf>
    <xf numFmtId="0" fontId="30" fillId="0" borderId="13" xfId="4" quotePrefix="1" applyFont="1" applyBorder="1" applyAlignment="1">
      <alignment horizontal="center" vertical="center"/>
    </xf>
    <xf numFmtId="0" fontId="30" fillId="0" borderId="30" xfId="4" applyFont="1" applyBorder="1" applyAlignment="1">
      <alignment horizontal="center" vertical="center"/>
    </xf>
    <xf numFmtId="0" fontId="30" fillId="0" borderId="13" xfId="4" applyFont="1" applyBorder="1" applyAlignment="1">
      <alignment horizontal="center" vertical="center"/>
    </xf>
    <xf numFmtId="0" fontId="38" fillId="0" borderId="20" xfId="4" applyFont="1" applyBorder="1" applyAlignment="1">
      <alignment horizontal="center"/>
    </xf>
    <xf numFmtId="0" fontId="30" fillId="0" borderId="21" xfId="4" applyFont="1" applyBorder="1" applyAlignment="1">
      <alignment horizontal="center" vertical="center"/>
    </xf>
    <xf numFmtId="0" fontId="49" fillId="0" borderId="20" xfId="4" applyFont="1" applyBorder="1" applyAlignment="1">
      <alignment horizontal="center"/>
    </xf>
    <xf numFmtId="0" fontId="49" fillId="0" borderId="21" xfId="4" applyFont="1" applyBorder="1" applyAlignment="1">
      <alignment horizontal="center"/>
    </xf>
    <xf numFmtId="0" fontId="49" fillId="0" borderId="64" xfId="4" applyFont="1" applyBorder="1" applyAlignment="1">
      <alignment horizontal="center"/>
    </xf>
    <xf numFmtId="0" fontId="46" fillId="0" borderId="62" xfId="4" applyFont="1" applyBorder="1" applyAlignment="1">
      <alignment horizontal="center"/>
    </xf>
    <xf numFmtId="0" fontId="46" fillId="0" borderId="13" xfId="4" applyFont="1" applyBorder="1" applyAlignment="1">
      <alignment horizontal="center"/>
    </xf>
    <xf numFmtId="0" fontId="32" fillId="0" borderId="57" xfId="4" applyFont="1" applyBorder="1" applyAlignment="1">
      <alignment horizontal="center"/>
    </xf>
    <xf numFmtId="0" fontId="32" fillId="0" borderId="45" xfId="4" applyFont="1" applyBorder="1" applyAlignment="1">
      <alignment horizontal="center"/>
    </xf>
    <xf numFmtId="0" fontId="32" fillId="0" borderId="58" xfId="4" applyFont="1" applyBorder="1" applyAlignment="1">
      <alignment horizontal="center"/>
    </xf>
    <xf numFmtId="0" fontId="44" fillId="0" borderId="59" xfId="4" applyFont="1" applyBorder="1" applyAlignment="1">
      <alignment horizontal="center"/>
    </xf>
    <xf numFmtId="0" fontId="44" fillId="0" borderId="9" xfId="4" applyFont="1" applyBorder="1" applyAlignment="1">
      <alignment horizontal="center"/>
    </xf>
    <xf numFmtId="0" fontId="44" fillId="0" borderId="10" xfId="4" applyFont="1" applyBorder="1" applyAlignment="1">
      <alignment horizontal="center"/>
    </xf>
    <xf numFmtId="0" fontId="21" fillId="0" borderId="8" xfId="4" applyBorder="1" applyAlignment="1">
      <alignment horizontal="left"/>
    </xf>
    <xf numFmtId="0" fontId="21" fillId="0" borderId="9" xfId="4" applyBorder="1" applyAlignment="1">
      <alignment horizontal="left"/>
    </xf>
    <xf numFmtId="0" fontId="21" fillId="0" borderId="10" xfId="4" applyBorder="1" applyAlignment="1">
      <alignment horizontal="left"/>
    </xf>
    <xf numFmtId="0" fontId="45" fillId="0" borderId="8" xfId="4" applyFont="1" applyBorder="1" applyAlignment="1">
      <alignment horizontal="center"/>
    </xf>
    <xf numFmtId="0" fontId="45" fillId="0" borderId="9" xfId="4" applyFont="1" applyBorder="1" applyAlignment="1">
      <alignment horizontal="center"/>
    </xf>
    <xf numFmtId="0" fontId="45" fillId="0" borderId="10" xfId="4" applyFont="1" applyBorder="1" applyAlignment="1">
      <alignment horizontal="center"/>
    </xf>
    <xf numFmtId="0" fontId="21" fillId="0" borderId="8" xfId="4" applyBorder="1" applyAlignment="1">
      <alignment horizontal="center"/>
    </xf>
    <xf numFmtId="0" fontId="21" fillId="0" borderId="9" xfId="4" applyBorder="1" applyAlignment="1">
      <alignment horizontal="center"/>
    </xf>
    <xf numFmtId="0" fontId="21" fillId="0" borderId="60" xfId="4" applyBorder="1" applyAlignment="1">
      <alignment horizontal="center"/>
    </xf>
    <xf numFmtId="0" fontId="26" fillId="0" borderId="1" xfId="5" applyFont="1" applyBorder="1" applyAlignment="1">
      <alignment horizontal="left"/>
    </xf>
    <xf numFmtId="0" fontId="41" fillId="0" borderId="1" xfId="5" applyFont="1" applyBorder="1" applyAlignment="1">
      <alignment horizontal="center"/>
    </xf>
    <xf numFmtId="0" fontId="39" fillId="0" borderId="1" xfId="5" applyFont="1" applyBorder="1" applyAlignment="1">
      <alignment horizontal="center" vertical="center" wrapText="1"/>
    </xf>
    <xf numFmtId="0" fontId="26" fillId="0" borderId="1" xfId="4" applyFont="1" applyBorder="1" applyAlignment="1">
      <alignment horizontal="left" vertical="center"/>
    </xf>
    <xf numFmtId="0" fontId="1" fillId="0" borderId="1" xfId="5" applyBorder="1" applyAlignment="1">
      <alignment horizontal="center"/>
    </xf>
    <xf numFmtId="0" fontId="26" fillId="0" borderId="30" xfId="4" applyFont="1" applyBorder="1" applyAlignment="1">
      <alignment horizontal="left" vertical="center" wrapText="1"/>
    </xf>
    <xf numFmtId="0" fontId="26" fillId="0" borderId="31" xfId="4" applyFont="1" applyBorder="1" applyAlignment="1">
      <alignment horizontal="left" vertical="center" wrapText="1"/>
    </xf>
    <xf numFmtId="0" fontId="26" fillId="0" borderId="13" xfId="4" applyFont="1" applyBorder="1" applyAlignment="1">
      <alignment horizontal="left" vertical="center" wrapText="1"/>
    </xf>
    <xf numFmtId="0" fontId="3" fillId="0" borderId="30" xfId="5" applyFont="1" applyBorder="1" applyAlignment="1">
      <alignment horizontal="center"/>
    </xf>
    <xf numFmtId="0" fontId="3" fillId="0" borderId="31" xfId="5" applyFont="1" applyBorder="1" applyAlignment="1">
      <alignment horizontal="center"/>
    </xf>
    <xf numFmtId="0" fontId="3" fillId="0" borderId="13" xfId="5" applyFont="1" applyBorder="1" applyAlignment="1">
      <alignment horizontal="center"/>
    </xf>
    <xf numFmtId="0" fontId="26" fillId="0" borderId="1" xfId="4" applyFont="1" applyBorder="1" applyAlignment="1">
      <alignment horizontal="left" vertical="center" wrapText="1"/>
    </xf>
    <xf numFmtId="0" fontId="3" fillId="0" borderId="1" xfId="5" applyFont="1" applyBorder="1" applyAlignment="1">
      <alignment horizontal="center"/>
    </xf>
    <xf numFmtId="0" fontId="40" fillId="0" borderId="14" xfId="5" applyFont="1" applyBorder="1" applyAlignment="1">
      <alignment horizontal="center"/>
    </xf>
    <xf numFmtId="0" fontId="40" fillId="0" borderId="15" xfId="5" applyFont="1" applyBorder="1" applyAlignment="1">
      <alignment horizontal="center"/>
    </xf>
    <xf numFmtId="0" fontId="40" fillId="0" borderId="16" xfId="5" applyFont="1" applyBorder="1" applyAlignment="1">
      <alignment horizontal="center"/>
    </xf>
    <xf numFmtId="0" fontId="26" fillId="0" borderId="1" xfId="4" applyFont="1" applyBorder="1" applyAlignment="1">
      <alignment horizontal="center" vertical="center" wrapText="1"/>
    </xf>
    <xf numFmtId="0" fontId="40" fillId="0" borderId="31" xfId="5" applyFont="1" applyBorder="1" applyAlignment="1">
      <alignment horizontal="left" vertical="center"/>
    </xf>
    <xf numFmtId="0" fontId="22" fillId="0" borderId="1" xfId="4" applyFont="1" applyBorder="1" applyAlignment="1">
      <alignment horizontal="center" vertical="center" textRotation="90" wrapText="1"/>
    </xf>
    <xf numFmtId="0" fontId="29" fillId="0" borderId="1" xfId="4" applyFont="1" applyBorder="1" applyAlignment="1">
      <alignment horizontal="center" vertical="center" textRotation="90" wrapText="1"/>
    </xf>
    <xf numFmtId="0" fontId="32" fillId="0" borderId="1" xfId="4" applyFont="1" applyBorder="1" applyAlignment="1">
      <alignment horizontal="left" vertical="center"/>
    </xf>
    <xf numFmtId="0" fontId="39" fillId="0" borderId="1" xfId="5" applyFont="1" applyBorder="1" applyAlignment="1">
      <alignment horizontal="center" vertical="center" textRotation="91" wrapText="1"/>
    </xf>
    <xf numFmtId="171" fontId="1" fillId="0" borderId="1" xfId="5" applyNumberFormat="1" applyBorder="1" applyAlignment="1">
      <alignment horizontal="center"/>
    </xf>
    <xf numFmtId="0" fontId="26" fillId="0" borderId="36" xfId="4" applyFont="1" applyBorder="1" applyAlignment="1">
      <alignment horizontal="left" vertical="center" wrapText="1"/>
    </xf>
    <xf numFmtId="0" fontId="26" fillId="0" borderId="3" xfId="4" applyFont="1" applyBorder="1" applyAlignment="1">
      <alignment horizontal="left" vertical="center" wrapText="1"/>
    </xf>
    <xf numFmtId="0" fontId="26" fillId="0" borderId="37" xfId="4" applyFont="1" applyBorder="1" applyAlignment="1">
      <alignment horizontal="left" vertical="center" wrapText="1"/>
    </xf>
    <xf numFmtId="0" fontId="29" fillId="0" borderId="35" xfId="4" applyFont="1" applyBorder="1" applyAlignment="1">
      <alignment horizontal="center" vertical="center"/>
    </xf>
    <xf numFmtId="0" fontId="29" fillId="0" borderId="1" xfId="4" applyFont="1" applyBorder="1" applyAlignment="1">
      <alignment horizontal="center" vertical="center"/>
    </xf>
    <xf numFmtId="0" fontId="39" fillId="0" borderId="1" xfId="5" applyFont="1" applyBorder="1" applyAlignment="1">
      <alignment horizontal="left" vertical="center"/>
    </xf>
    <xf numFmtId="0" fontId="42" fillId="7" borderId="0" xfId="5" applyFont="1" applyFill="1" applyAlignment="1">
      <alignment horizontal="center" wrapText="1"/>
    </xf>
    <xf numFmtId="0" fontId="39" fillId="0" borderId="1" xfId="5" applyFont="1" applyBorder="1" applyAlignment="1">
      <alignment horizontal="center" vertical="center"/>
    </xf>
    <xf numFmtId="0" fontId="1" fillId="0" borderId="30" xfId="5" applyBorder="1" applyAlignment="1">
      <alignment horizontal="center"/>
    </xf>
    <xf numFmtId="0" fontId="1" fillId="0" borderId="31" xfId="5" applyBorder="1" applyAlignment="1">
      <alignment horizontal="center"/>
    </xf>
    <xf numFmtId="0" fontId="1" fillId="0" borderId="13" xfId="5" applyBorder="1" applyAlignment="1">
      <alignment horizontal="center"/>
    </xf>
    <xf numFmtId="0" fontId="26" fillId="0" borderId="30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13" xfId="4" applyFont="1" applyBorder="1" applyAlignment="1">
      <alignment horizontal="center" vertical="center"/>
    </xf>
    <xf numFmtId="0" fontId="26" fillId="0" borderId="1" xfId="4" applyFont="1" applyBorder="1" applyAlignment="1">
      <alignment horizontal="center" vertical="center"/>
    </xf>
    <xf numFmtId="0" fontId="29" fillId="0" borderId="1" xfId="4" applyFont="1" applyBorder="1" applyAlignment="1">
      <alignment horizontal="left" vertical="center" wrapText="1"/>
    </xf>
    <xf numFmtId="0" fontId="32" fillId="0" borderId="22" xfId="4" applyFont="1" applyBorder="1" applyAlignment="1">
      <alignment horizontal="left" vertical="center"/>
    </xf>
    <xf numFmtId="171" fontId="1" fillId="0" borderId="22" xfId="5" applyNumberFormat="1" applyBorder="1" applyAlignment="1">
      <alignment horizontal="center"/>
    </xf>
    <xf numFmtId="0" fontId="1" fillId="0" borderId="22" xfId="5" applyBorder="1" applyAlignment="1">
      <alignment horizontal="center"/>
    </xf>
    <xf numFmtId="0" fontId="29" fillId="0" borderId="30" xfId="4" applyFont="1" applyBorder="1" applyAlignment="1">
      <alignment horizontal="center" vertical="center" wrapText="1"/>
    </xf>
    <xf numFmtId="0" fontId="29" fillId="0" borderId="31" xfId="4" applyFont="1" applyBorder="1" applyAlignment="1">
      <alignment horizontal="center" vertical="center" wrapText="1"/>
    </xf>
    <xf numFmtId="0" fontId="29" fillId="0" borderId="13" xfId="4" applyFont="1" applyBorder="1" applyAlignment="1">
      <alignment horizontal="center" vertical="center" wrapText="1"/>
    </xf>
    <xf numFmtId="0" fontId="29" fillId="0" borderId="1" xfId="4" applyFont="1" applyBorder="1" applyAlignment="1">
      <alignment horizontal="center"/>
    </xf>
    <xf numFmtId="0" fontId="3" fillId="0" borderId="30" xfId="5" applyFont="1" applyBorder="1" applyAlignment="1">
      <alignment horizontal="center" vertical="center"/>
    </xf>
    <xf numFmtId="0" fontId="3" fillId="0" borderId="13" xfId="5" applyFont="1" applyBorder="1" applyAlignment="1">
      <alignment horizontal="center" vertical="center"/>
    </xf>
    <xf numFmtId="0" fontId="29" fillId="0" borderId="30" xfId="4" applyFont="1" applyBorder="1" applyAlignment="1">
      <alignment horizontal="center" vertical="top" wrapText="1"/>
    </xf>
    <xf numFmtId="0" fontId="29" fillId="0" borderId="31" xfId="4" applyFont="1" applyBorder="1" applyAlignment="1">
      <alignment horizontal="center" vertical="top" wrapText="1"/>
    </xf>
    <xf numFmtId="0" fontId="29" fillId="0" borderId="13" xfId="4" applyFont="1" applyBorder="1" applyAlignment="1">
      <alignment horizontal="center" vertical="top" wrapText="1"/>
    </xf>
    <xf numFmtId="0" fontId="22" fillId="0" borderId="2" xfId="4" applyFont="1" applyBorder="1" applyAlignment="1">
      <alignment horizontal="center" vertical="center" textRotation="90"/>
    </xf>
    <xf numFmtId="0" fontId="22" fillId="0" borderId="49" xfId="4" applyFont="1" applyBorder="1" applyAlignment="1">
      <alignment horizontal="center" vertical="center" textRotation="90"/>
    </xf>
    <xf numFmtId="0" fontId="22" fillId="0" borderId="35" xfId="4" applyFont="1" applyBorder="1" applyAlignment="1">
      <alignment horizontal="center" vertical="center" textRotation="90"/>
    </xf>
    <xf numFmtId="171" fontId="38" fillId="0" borderId="30" xfId="8" applyNumberFormat="1" applyFont="1" applyFill="1" applyBorder="1" applyAlignment="1">
      <alignment horizontal="center" vertical="center" wrapText="1"/>
    </xf>
    <xf numFmtId="171" fontId="38" fillId="0" borderId="31" xfId="8" applyNumberFormat="1" applyFont="1" applyFill="1" applyBorder="1" applyAlignment="1">
      <alignment horizontal="center" vertical="center" wrapText="1"/>
    </xf>
    <xf numFmtId="171" fontId="38" fillId="0" borderId="13" xfId="8" applyNumberFormat="1" applyFont="1" applyFill="1" applyBorder="1" applyAlignment="1">
      <alignment horizontal="center" vertical="center" wrapText="1"/>
    </xf>
    <xf numFmtId="171" fontId="0" fillId="0" borderId="30" xfId="8" applyNumberFormat="1" applyFont="1" applyFill="1" applyBorder="1" applyAlignment="1">
      <alignment horizontal="center"/>
    </xf>
    <xf numFmtId="171" fontId="0" fillId="0" borderId="13" xfId="8" applyNumberFormat="1" applyFont="1" applyFill="1" applyBorder="1" applyAlignment="1">
      <alignment horizontal="center"/>
    </xf>
    <xf numFmtId="0" fontId="29" fillId="0" borderId="30" xfId="4" applyFont="1" applyBorder="1" applyAlignment="1">
      <alignment horizontal="center" vertical="center"/>
    </xf>
    <xf numFmtId="0" fontId="29" fillId="0" borderId="31" xfId="4" applyFont="1" applyBorder="1" applyAlignment="1">
      <alignment horizontal="center" vertical="center"/>
    </xf>
    <xf numFmtId="0" fontId="29" fillId="0" borderId="13" xfId="4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/>
    </xf>
    <xf numFmtId="0" fontId="29" fillId="9" borderId="1" xfId="4" applyFont="1" applyFill="1" applyBorder="1" applyAlignment="1">
      <alignment horizontal="center" vertical="center" wrapText="1"/>
    </xf>
    <xf numFmtId="0" fontId="26" fillId="0" borderId="1" xfId="4" applyFont="1" applyBorder="1" applyAlignment="1">
      <alignment vertical="center" wrapText="1"/>
    </xf>
    <xf numFmtId="0" fontId="26" fillId="0" borderId="1" xfId="4" applyFont="1" applyBorder="1" applyAlignment="1">
      <alignment vertical="center"/>
    </xf>
    <xf numFmtId="0" fontId="26" fillId="0" borderId="30" xfId="4" applyFont="1" applyBorder="1" applyAlignment="1">
      <alignment horizontal="left" vertical="center"/>
    </xf>
    <xf numFmtId="0" fontId="26" fillId="0" borderId="31" xfId="4" applyFont="1" applyBorder="1" applyAlignment="1">
      <alignment horizontal="left" vertical="center"/>
    </xf>
    <xf numFmtId="0" fontId="26" fillId="0" borderId="13" xfId="4" applyFont="1" applyBorder="1" applyAlignment="1">
      <alignment horizontal="left" vertical="center"/>
    </xf>
    <xf numFmtId="0" fontId="27" fillId="0" borderId="1" xfId="4" applyFont="1" applyBorder="1" applyAlignment="1">
      <alignment horizontal="center" vertical="center"/>
    </xf>
    <xf numFmtId="0" fontId="29" fillId="0" borderId="1" xfId="4" applyFont="1" applyBorder="1" applyAlignment="1">
      <alignment horizontal="center" vertical="center" wrapText="1"/>
    </xf>
    <xf numFmtId="0" fontId="22" fillId="0" borderId="1" xfId="4" applyFont="1" applyBorder="1" applyAlignment="1">
      <alignment horizontal="center" vertical="center" wrapText="1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Border="1" applyAlignment="1">
      <alignment horizontal="center" vertical="center"/>
    </xf>
    <xf numFmtId="0" fontId="22" fillId="0" borderId="13" xfId="4" applyFont="1" applyBorder="1" applyAlignment="1">
      <alignment horizontal="center" vertical="center"/>
    </xf>
    <xf numFmtId="0" fontId="27" fillId="0" borderId="30" xfId="4" applyFont="1" applyBorder="1" applyAlignment="1">
      <alignment horizontal="center" vertical="center"/>
    </xf>
    <xf numFmtId="0" fontId="27" fillId="0" borderId="13" xfId="4" applyFont="1" applyBorder="1" applyAlignment="1">
      <alignment horizontal="center" vertical="center"/>
    </xf>
    <xf numFmtId="0" fontId="22" fillId="0" borderId="25" xfId="4" applyFont="1" applyBorder="1" applyAlignment="1">
      <alignment horizontal="center" vertical="center" textRotation="90"/>
    </xf>
    <xf numFmtId="0" fontId="22" fillId="0" borderId="29" xfId="4" applyFont="1" applyBorder="1" applyAlignment="1">
      <alignment horizontal="center" vertical="center" textRotation="90"/>
    </xf>
    <xf numFmtId="0" fontId="22" fillId="0" borderId="39" xfId="4" applyFont="1" applyBorder="1" applyAlignment="1">
      <alignment horizontal="center" vertical="center" textRotation="90"/>
    </xf>
    <xf numFmtId="0" fontId="22" fillId="0" borderId="8" xfId="4" applyFont="1" applyBorder="1" applyAlignment="1">
      <alignment horizontal="center" vertical="center"/>
    </xf>
    <xf numFmtId="0" fontId="22" fillId="0" borderId="9" xfId="4" applyFont="1" applyBorder="1" applyAlignment="1">
      <alignment horizontal="center" vertical="center"/>
    </xf>
    <xf numFmtId="0" fontId="22" fillId="0" borderId="10" xfId="4" applyFont="1" applyBorder="1" applyAlignment="1">
      <alignment horizontal="center" vertical="center"/>
    </xf>
    <xf numFmtId="0" fontId="22" fillId="0" borderId="54" xfId="4" applyFont="1" applyBorder="1" applyAlignment="1">
      <alignment horizontal="center" vertical="center" wrapText="1"/>
    </xf>
    <xf numFmtId="0" fontId="22" fillId="0" borderId="55" xfId="4" applyFont="1" applyBorder="1" applyAlignment="1">
      <alignment horizontal="center" vertical="center" wrapText="1"/>
    </xf>
    <xf numFmtId="0" fontId="1" fillId="0" borderId="54" xfId="5" applyBorder="1" applyAlignment="1">
      <alignment horizontal="center"/>
    </xf>
    <xf numFmtId="0" fontId="1" fillId="0" borderId="55" xfId="5" applyBorder="1" applyAlignment="1">
      <alignment horizontal="center"/>
    </xf>
    <xf numFmtId="0" fontId="22" fillId="0" borderId="1" xfId="4" applyFont="1" applyBorder="1" applyAlignment="1">
      <alignment horizontal="center" vertical="center" textRotation="90"/>
    </xf>
    <xf numFmtId="171" fontId="0" fillId="0" borderId="31" xfId="8" applyNumberFormat="1" applyFont="1" applyFill="1" applyBorder="1" applyAlignment="1">
      <alignment horizontal="center"/>
    </xf>
    <xf numFmtId="171" fontId="0" fillId="0" borderId="1" xfId="8" applyNumberFormat="1" applyFont="1" applyFill="1" applyBorder="1" applyAlignment="1">
      <alignment horizontal="center"/>
    </xf>
    <xf numFmtId="0" fontId="22" fillId="0" borderId="2" xfId="4" applyFont="1" applyBorder="1" applyAlignment="1">
      <alignment horizontal="left" vertical="center"/>
    </xf>
    <xf numFmtId="0" fontId="22" fillId="0" borderId="14" xfId="4" applyFont="1" applyBorder="1" applyAlignment="1">
      <alignment horizontal="center" vertical="center"/>
    </xf>
    <xf numFmtId="0" fontId="22" fillId="0" borderId="16" xfId="4" applyFont="1" applyBorder="1" applyAlignment="1">
      <alignment horizontal="center" vertical="center"/>
    </xf>
    <xf numFmtId="0" fontId="22" fillId="0" borderId="44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169" fontId="34" fillId="0" borderId="44" xfId="6" applyNumberFormat="1" applyFont="1" applyFill="1" applyBorder="1" applyAlignment="1">
      <alignment horizontal="center" vertical="center" wrapText="1"/>
    </xf>
    <xf numFmtId="169" fontId="34" fillId="0" borderId="45" xfId="6" applyNumberFormat="1" applyFont="1" applyFill="1" applyBorder="1" applyAlignment="1">
      <alignment horizontal="center" vertical="center" wrapText="1"/>
    </xf>
    <xf numFmtId="169" fontId="34" fillId="0" borderId="46" xfId="6" applyNumberFormat="1" applyFont="1" applyFill="1" applyBorder="1" applyAlignment="1">
      <alignment horizontal="center" vertical="center" wrapText="1"/>
    </xf>
    <xf numFmtId="0" fontId="22" fillId="0" borderId="48" xfId="4" applyFont="1" applyBorder="1" applyAlignment="1">
      <alignment horizontal="center" vertical="center" textRotation="90"/>
    </xf>
    <xf numFmtId="0" fontId="22" fillId="0" borderId="50" xfId="4" applyFont="1" applyBorder="1" applyAlignment="1">
      <alignment horizontal="center" vertical="center" textRotation="90"/>
    </xf>
    <xf numFmtId="0" fontId="22" fillId="0" borderId="52" xfId="4" applyFont="1" applyBorder="1" applyAlignment="1">
      <alignment horizontal="center" vertical="center" textRotation="90"/>
    </xf>
    <xf numFmtId="0" fontId="26" fillId="0" borderId="35" xfId="4" applyFont="1" applyBorder="1" applyAlignment="1">
      <alignment horizontal="left" vertical="center"/>
    </xf>
    <xf numFmtId="169" fontId="35" fillId="0" borderId="36" xfId="6" applyNumberFormat="1" applyFont="1" applyFill="1" applyBorder="1" applyAlignment="1">
      <alignment horizontal="center" vertical="center"/>
    </xf>
    <xf numFmtId="169" fontId="35" fillId="0" borderId="37" xfId="6" applyNumberFormat="1" applyFont="1" applyFill="1" applyBorder="1" applyAlignment="1">
      <alignment horizontal="center" vertical="center"/>
    </xf>
    <xf numFmtId="170" fontId="22" fillId="7" borderId="11" xfId="7" quotePrefix="1" applyNumberFormat="1" applyFont="1" applyFill="1" applyBorder="1" applyAlignment="1">
      <alignment horizontal="center" vertical="center"/>
    </xf>
    <xf numFmtId="170" fontId="22" fillId="7" borderId="0" xfId="7" quotePrefix="1" applyNumberFormat="1" applyFont="1" applyFill="1" applyBorder="1" applyAlignment="1">
      <alignment horizontal="center" vertical="center"/>
    </xf>
    <xf numFmtId="0" fontId="22" fillId="0" borderId="51" xfId="4" applyFont="1" applyBorder="1" applyAlignment="1">
      <alignment horizontal="center" vertical="center" textRotation="90"/>
    </xf>
    <xf numFmtId="0" fontId="22" fillId="0" borderId="2" xfId="4" applyFont="1" applyBorder="1" applyAlignment="1">
      <alignment horizontal="center" vertical="center"/>
    </xf>
    <xf numFmtId="0" fontId="29" fillId="0" borderId="14" xfId="4" applyFont="1" applyBorder="1" applyAlignment="1">
      <alignment horizontal="center" vertical="center" wrapText="1"/>
    </xf>
    <xf numFmtId="0" fontId="29" fillId="0" borderId="15" xfId="4" applyFont="1" applyBorder="1" applyAlignment="1">
      <alignment horizontal="center" vertical="center" wrapText="1"/>
    </xf>
    <xf numFmtId="0" fontId="29" fillId="0" borderId="16" xfId="4" applyFont="1" applyBorder="1" applyAlignment="1">
      <alignment horizontal="center" vertical="center" wrapText="1"/>
    </xf>
    <xf numFmtId="0" fontId="22" fillId="0" borderId="15" xfId="4" applyFont="1" applyBorder="1" applyAlignment="1">
      <alignment horizontal="center" vertical="center"/>
    </xf>
    <xf numFmtId="0" fontId="26" fillId="0" borderId="8" xfId="4" applyFont="1" applyBorder="1" applyAlignment="1">
      <alignment horizontal="left" vertical="center" wrapText="1"/>
    </xf>
    <xf numFmtId="0" fontId="26" fillId="0" borderId="9" xfId="4" applyFont="1" applyBorder="1" applyAlignment="1">
      <alignment horizontal="left" vertical="center" wrapText="1"/>
    </xf>
    <xf numFmtId="0" fontId="26" fillId="0" borderId="10" xfId="4" applyFont="1" applyBorder="1" applyAlignment="1">
      <alignment horizontal="left" vertical="center" wrapText="1"/>
    </xf>
    <xf numFmtId="0" fontId="22" fillId="0" borderId="26" xfId="4" applyFont="1" applyBorder="1" applyAlignment="1">
      <alignment horizontal="center" vertical="center"/>
    </xf>
    <xf numFmtId="0" fontId="29" fillId="0" borderId="8" xfId="4" applyFont="1" applyBorder="1" applyAlignment="1">
      <alignment horizontal="center" vertical="center" wrapText="1"/>
    </xf>
    <xf numFmtId="0" fontId="29" fillId="0" borderId="9" xfId="4" applyFont="1" applyBorder="1" applyAlignment="1">
      <alignment horizontal="center" vertical="center" wrapText="1"/>
    </xf>
    <xf numFmtId="0" fontId="29" fillId="0" borderId="10" xfId="4" applyFont="1" applyBorder="1" applyAlignment="1">
      <alignment horizontal="center" vertical="center" wrapText="1"/>
    </xf>
    <xf numFmtId="0" fontId="32" fillId="0" borderId="30" xfId="4" applyFont="1" applyBorder="1" applyAlignment="1">
      <alignment horizontal="left" vertical="center" wrapText="1"/>
    </xf>
    <xf numFmtId="0" fontId="32" fillId="0" borderId="31" xfId="4" applyFont="1" applyBorder="1" applyAlignment="1">
      <alignment horizontal="left" vertical="center" wrapText="1"/>
    </xf>
    <xf numFmtId="0" fontId="32" fillId="0" borderId="13" xfId="4" applyFont="1" applyBorder="1" applyAlignment="1">
      <alignment horizontal="left" vertical="center" wrapText="1"/>
    </xf>
    <xf numFmtId="0" fontId="26" fillId="0" borderId="20" xfId="4" applyFont="1" applyBorder="1" applyAlignment="1">
      <alignment horizontal="left" vertical="center" wrapText="1"/>
    </xf>
    <xf numFmtId="0" fontId="26" fillId="0" borderId="21" xfId="4" applyFont="1" applyBorder="1" applyAlignment="1">
      <alignment horizontal="left" vertical="center" wrapText="1"/>
    </xf>
    <xf numFmtId="0" fontId="26" fillId="0" borderId="23" xfId="4" applyFont="1" applyBorder="1" applyAlignment="1">
      <alignment horizontal="left" vertical="center" wrapText="1"/>
    </xf>
    <xf numFmtId="0" fontId="22" fillId="0" borderId="20" xfId="4" applyFont="1" applyBorder="1" applyAlignment="1">
      <alignment horizontal="center" vertical="center"/>
    </xf>
    <xf numFmtId="0" fontId="22" fillId="0" borderId="21" xfId="4" applyFont="1" applyBorder="1" applyAlignment="1">
      <alignment horizontal="center" vertical="center"/>
    </xf>
    <xf numFmtId="0" fontId="22" fillId="0" borderId="23" xfId="4" applyFont="1" applyBorder="1" applyAlignment="1">
      <alignment horizontal="center" vertical="center"/>
    </xf>
    <xf numFmtId="0" fontId="29" fillId="0" borderId="30" xfId="4" applyFont="1" applyBorder="1" applyAlignment="1">
      <alignment horizontal="left" vertical="center"/>
    </xf>
    <xf numFmtId="0" fontId="29" fillId="0" borderId="31" xfId="4" applyFont="1" applyBorder="1" applyAlignment="1">
      <alignment horizontal="left" vertical="center"/>
    </xf>
    <xf numFmtId="0" fontId="29" fillId="0" borderId="13" xfId="4" applyFont="1" applyBorder="1" applyAlignment="1">
      <alignment horizontal="left" vertical="center"/>
    </xf>
    <xf numFmtId="0" fontId="26" fillId="0" borderId="30" xfId="4" applyFont="1" applyBorder="1" applyAlignment="1">
      <alignment vertical="center" wrapText="1"/>
    </xf>
    <xf numFmtId="0" fontId="26" fillId="0" borderId="31" xfId="4" applyFont="1" applyBorder="1" applyAlignment="1">
      <alignment vertical="center" wrapText="1"/>
    </xf>
    <xf numFmtId="0" fontId="26" fillId="0" borderId="13" xfId="4" applyFont="1" applyBorder="1" applyAlignment="1">
      <alignment vertical="center" wrapText="1"/>
    </xf>
    <xf numFmtId="0" fontId="30" fillId="0" borderId="34" xfId="4" applyFont="1" applyBorder="1" applyAlignment="1">
      <alignment horizontal="center" vertical="center"/>
    </xf>
    <xf numFmtId="0" fontId="30" fillId="0" borderId="38" xfId="4" applyFont="1" applyBorder="1" applyAlignment="1">
      <alignment horizontal="center" vertical="center"/>
    </xf>
    <xf numFmtId="0" fontId="31" fillId="0" borderId="30" xfId="4" applyFont="1" applyBorder="1" applyAlignment="1">
      <alignment horizontal="center" vertical="center" wrapText="1"/>
    </xf>
    <xf numFmtId="0" fontId="31" fillId="0" borderId="31" xfId="4" applyFont="1" applyBorder="1" applyAlignment="1">
      <alignment horizontal="center" vertical="center" wrapText="1"/>
    </xf>
    <xf numFmtId="0" fontId="31" fillId="0" borderId="13" xfId="4" applyFont="1" applyBorder="1" applyAlignment="1">
      <alignment horizontal="center" vertical="center" wrapText="1"/>
    </xf>
    <xf numFmtId="0" fontId="22" fillId="0" borderId="35" xfId="4" applyFont="1" applyBorder="1" applyAlignment="1">
      <alignment horizontal="center" vertical="center"/>
    </xf>
    <xf numFmtId="0" fontId="1" fillId="0" borderId="14" xfId="5" applyBorder="1" applyAlignment="1">
      <alignment horizontal="center"/>
    </xf>
    <xf numFmtId="0" fontId="1" fillId="0" borderId="16" xfId="5" applyBorder="1" applyAlignment="1">
      <alignment horizontal="center"/>
    </xf>
    <xf numFmtId="0" fontId="1" fillId="0" borderId="36" xfId="5" applyBorder="1" applyAlignment="1">
      <alignment horizontal="center"/>
    </xf>
    <xf numFmtId="0" fontId="1" fillId="0" borderId="37" xfId="5" applyBorder="1" applyAlignment="1">
      <alignment horizontal="center"/>
    </xf>
    <xf numFmtId="0" fontId="3" fillId="0" borderId="14" xfId="5" applyFont="1" applyBorder="1" applyAlignment="1">
      <alignment horizontal="center"/>
    </xf>
    <xf numFmtId="0" fontId="3" fillId="0" borderId="16" xfId="5" applyFont="1" applyBorder="1" applyAlignment="1">
      <alignment horizontal="center"/>
    </xf>
    <xf numFmtId="0" fontId="3" fillId="0" borderId="36" xfId="5" applyFont="1" applyBorder="1" applyAlignment="1">
      <alignment horizontal="center"/>
    </xf>
    <xf numFmtId="0" fontId="3" fillId="0" borderId="37" xfId="5" applyFont="1" applyBorder="1" applyAlignment="1">
      <alignment horizontal="center"/>
    </xf>
    <xf numFmtId="0" fontId="29" fillId="0" borderId="36" xfId="4" applyFont="1" applyBorder="1" applyAlignment="1">
      <alignment horizontal="center" vertical="center" wrapText="1"/>
    </xf>
    <xf numFmtId="0" fontId="29" fillId="0" borderId="3" xfId="4" applyFont="1" applyBorder="1" applyAlignment="1">
      <alignment horizontal="center" vertical="center" wrapText="1"/>
    </xf>
    <xf numFmtId="0" fontId="29" fillId="0" borderId="37" xfId="4" applyFont="1" applyBorder="1" applyAlignment="1">
      <alignment horizontal="center" vertical="center" wrapText="1"/>
    </xf>
    <xf numFmtId="0" fontId="28" fillId="0" borderId="30" xfId="4" applyFont="1" applyBorder="1" applyAlignment="1">
      <alignment horizontal="center" vertical="center"/>
    </xf>
    <xf numFmtId="0" fontId="28" fillId="0" borderId="13" xfId="4" applyFont="1" applyBorder="1" applyAlignment="1">
      <alignment horizontal="center" vertical="center"/>
    </xf>
    <xf numFmtId="0" fontId="27" fillId="0" borderId="8" xfId="4" applyFont="1" applyBorder="1" applyAlignment="1">
      <alignment horizontal="center" vertical="center"/>
    </xf>
    <xf numFmtId="0" fontId="27" fillId="0" borderId="10" xfId="4" applyFont="1" applyBorder="1" applyAlignment="1">
      <alignment horizontal="center" vertical="center"/>
    </xf>
    <xf numFmtId="0" fontId="28" fillId="0" borderId="8" xfId="4" applyFont="1" applyBorder="1" applyAlignment="1">
      <alignment horizontal="center" vertical="center"/>
    </xf>
    <xf numFmtId="0" fontId="28" fillId="0" borderId="10" xfId="4" applyFont="1" applyBorder="1" applyAlignment="1">
      <alignment horizontal="center" vertical="center"/>
    </xf>
    <xf numFmtId="0" fontId="22" fillId="0" borderId="22" xfId="4" applyFont="1" applyBorder="1" applyAlignment="1">
      <alignment horizontal="center" vertical="center" wrapText="1"/>
    </xf>
    <xf numFmtId="0" fontId="22" fillId="0" borderId="23" xfId="4" applyFont="1" applyBorder="1" applyAlignment="1">
      <alignment horizontal="center" vertical="center" wrapText="1"/>
    </xf>
    <xf numFmtId="0" fontId="22" fillId="0" borderId="24" xfId="4" applyFont="1" applyBorder="1" applyAlignment="1">
      <alignment horizontal="center" vertical="center" textRotation="90" wrapText="1"/>
    </xf>
    <xf numFmtId="0" fontId="22" fillId="0" borderId="28" xfId="4" applyFont="1" applyBorder="1" applyAlignment="1">
      <alignment horizontal="center" vertical="center" textRotation="90" wrapText="1"/>
    </xf>
    <xf numFmtId="0" fontId="22" fillId="0" borderId="41" xfId="4" applyFont="1" applyBorder="1" applyAlignment="1">
      <alignment horizontal="center" vertical="center" textRotation="90" wrapText="1"/>
    </xf>
    <xf numFmtId="166" fontId="22" fillId="0" borderId="25" xfId="4" applyNumberFormat="1" applyFont="1" applyBorder="1" applyAlignment="1">
      <alignment horizontal="center" vertical="center" textRotation="90"/>
    </xf>
    <xf numFmtId="166" fontId="22" fillId="0" borderId="29" xfId="4" applyNumberFormat="1" applyFont="1" applyBorder="1" applyAlignment="1">
      <alignment horizontal="center" vertical="center" textRotation="90"/>
    </xf>
    <xf numFmtId="0" fontId="26" fillId="0" borderId="8" xfId="4" applyFont="1" applyBorder="1" applyAlignment="1">
      <alignment vertical="center" wrapText="1"/>
    </xf>
    <xf numFmtId="0" fontId="26" fillId="0" borderId="9" xfId="4" applyFont="1" applyBorder="1" applyAlignment="1">
      <alignment vertical="center" wrapText="1"/>
    </xf>
    <xf numFmtId="0" fontId="26" fillId="0" borderId="10" xfId="4" applyFont="1" applyBorder="1" applyAlignment="1">
      <alignment vertical="center" wrapText="1"/>
    </xf>
    <xf numFmtId="0" fontId="22" fillId="7" borderId="0" xfId="4" applyFont="1" applyFill="1" applyAlignment="1">
      <alignment horizontal="center"/>
    </xf>
    <xf numFmtId="0" fontId="29" fillId="0" borderId="2" xfId="4" applyFont="1" applyBorder="1" applyAlignment="1">
      <alignment horizontal="center" vertical="center"/>
    </xf>
    <xf numFmtId="0" fontId="1" fillId="7" borderId="0" xfId="5" applyFill="1"/>
    <xf numFmtId="166" fontId="22" fillId="8" borderId="5" xfId="4" applyNumberFormat="1" applyFont="1" applyFill="1" applyBorder="1" applyAlignment="1">
      <alignment horizontal="center" vertical="center"/>
    </xf>
    <xf numFmtId="166" fontId="22" fillId="8" borderId="6" xfId="4" applyNumberFormat="1" applyFont="1" applyFill="1" applyBorder="1" applyAlignment="1">
      <alignment horizontal="center" vertical="center"/>
    </xf>
    <xf numFmtId="166" fontId="22" fillId="8" borderId="11" xfId="4" applyNumberFormat="1" applyFont="1" applyFill="1" applyBorder="1" applyAlignment="1">
      <alignment horizontal="center" vertical="center"/>
    </xf>
    <xf numFmtId="166" fontId="22" fillId="8" borderId="12" xfId="4" applyNumberFormat="1" applyFont="1" applyFill="1" applyBorder="1" applyAlignment="1">
      <alignment horizontal="center" vertical="center"/>
    </xf>
    <xf numFmtId="166" fontId="22" fillId="8" borderId="17" xfId="4" applyNumberFormat="1" applyFont="1" applyFill="1" applyBorder="1" applyAlignment="1">
      <alignment horizontal="center" vertical="center"/>
    </xf>
    <xf numFmtId="166" fontId="22" fillId="8" borderId="18" xfId="4" applyNumberFormat="1" applyFont="1" applyFill="1" applyBorder="1" applyAlignment="1">
      <alignment horizontal="center" vertical="center"/>
    </xf>
    <xf numFmtId="166" fontId="22" fillId="0" borderId="5" xfId="4" applyNumberFormat="1" applyFont="1" applyBorder="1" applyAlignment="1">
      <alignment horizontal="center" vertical="center"/>
    </xf>
    <xf numFmtId="166" fontId="22" fillId="0" borderId="7" xfId="4" applyNumberFormat="1" applyFont="1" applyBorder="1" applyAlignment="1">
      <alignment horizontal="center" vertical="center"/>
    </xf>
    <xf numFmtId="166" fontId="22" fillId="0" borderId="11" xfId="4" applyNumberFormat="1" applyFont="1" applyBorder="1" applyAlignment="1">
      <alignment horizontal="center" vertical="center"/>
    </xf>
    <xf numFmtId="166" fontId="22" fillId="0" borderId="0" xfId="4" applyNumberFormat="1" applyFont="1" applyAlignment="1">
      <alignment horizontal="center" vertical="center"/>
    </xf>
    <xf numFmtId="166" fontId="22" fillId="0" borderId="17" xfId="4" applyNumberFormat="1" applyFont="1" applyBorder="1" applyAlignment="1">
      <alignment horizontal="center" vertical="center"/>
    </xf>
    <xf numFmtId="166" fontId="22" fillId="0" borderId="19" xfId="4" applyNumberFormat="1" applyFont="1" applyBorder="1" applyAlignment="1">
      <alignment horizontal="center" vertical="center"/>
    </xf>
    <xf numFmtId="166" fontId="22" fillId="0" borderId="8" xfId="4" applyNumberFormat="1" applyFont="1" applyBorder="1" applyAlignment="1">
      <alignment horizontal="center" vertical="center" wrapText="1"/>
    </xf>
    <xf numFmtId="166" fontId="22" fillId="0" borderId="9" xfId="4" applyNumberFormat="1" applyFont="1" applyBorder="1" applyAlignment="1">
      <alignment horizontal="center" vertical="center" wrapText="1"/>
    </xf>
    <xf numFmtId="166" fontId="22" fillId="0" borderId="10" xfId="4" applyNumberFormat="1" applyFont="1" applyBorder="1" applyAlignment="1">
      <alignment horizontal="center" vertical="center" wrapText="1"/>
    </xf>
    <xf numFmtId="167" fontId="22" fillId="0" borderId="7" xfId="4" applyNumberFormat="1" applyFont="1" applyBorder="1" applyAlignment="1">
      <alignment horizontal="center" vertical="center" wrapText="1"/>
    </xf>
    <xf numFmtId="167" fontId="22" fillId="0" borderId="6" xfId="4" applyNumberFormat="1" applyFont="1" applyBorder="1" applyAlignment="1">
      <alignment horizontal="center" vertical="center" wrapText="1"/>
    </xf>
    <xf numFmtId="167" fontId="22" fillId="0" borderId="0" xfId="4" applyNumberFormat="1" applyFont="1" applyAlignment="1">
      <alignment horizontal="center" vertical="center" wrapText="1"/>
    </xf>
    <xf numFmtId="167" fontId="22" fillId="0" borderId="12" xfId="4" applyNumberFormat="1" applyFont="1" applyBorder="1" applyAlignment="1">
      <alignment horizontal="center" vertical="center" wrapText="1"/>
    </xf>
    <xf numFmtId="167" fontId="22" fillId="0" borderId="19" xfId="4" applyNumberFormat="1" applyFont="1" applyBorder="1" applyAlignment="1">
      <alignment horizontal="center" vertical="center" wrapText="1"/>
    </xf>
    <xf numFmtId="167" fontId="22" fillId="0" borderId="18" xfId="4" applyNumberFormat="1" applyFont="1" applyBorder="1" applyAlignment="1">
      <alignment horizontal="center" vertical="center" wrapText="1"/>
    </xf>
    <xf numFmtId="166" fontId="22" fillId="0" borderId="1" xfId="4" applyNumberFormat="1" applyFont="1" applyBorder="1" applyAlignment="1">
      <alignment horizontal="center" vertical="center" wrapText="1"/>
    </xf>
    <xf numFmtId="166" fontId="22" fillId="0" borderId="13" xfId="4" applyNumberFormat="1" applyFont="1" applyBorder="1" applyAlignment="1">
      <alignment horizontal="center" vertical="center" wrapText="1"/>
    </xf>
    <xf numFmtId="167" fontId="22" fillId="0" borderId="14" xfId="4" applyNumberFormat="1" applyFont="1" applyBorder="1" applyAlignment="1">
      <alignment horizontal="center" vertical="center" wrapText="1"/>
    </xf>
    <xf numFmtId="167" fontId="22" fillId="0" borderId="15" xfId="4" applyNumberFormat="1" applyFont="1" applyBorder="1" applyAlignment="1">
      <alignment horizontal="center" vertical="center" wrapText="1"/>
    </xf>
    <xf numFmtId="167" fontId="22" fillId="0" borderId="16" xfId="4" applyNumberFormat="1" applyFont="1" applyBorder="1" applyAlignment="1">
      <alignment horizontal="center" vertical="center" wrapText="1"/>
    </xf>
    <xf numFmtId="0" fontId="22" fillId="0" borderId="20" xfId="4" applyFont="1" applyBorder="1" applyAlignment="1">
      <alignment horizontal="center" vertical="center" wrapText="1"/>
    </xf>
    <xf numFmtId="0" fontId="22" fillId="0" borderId="21" xfId="4" applyFont="1" applyBorder="1" applyAlignment="1">
      <alignment horizontal="center" vertical="center" wrapText="1"/>
    </xf>
    <xf numFmtId="0" fontId="55" fillId="0" borderId="0" xfId="14"/>
    <xf numFmtId="0" fontId="63" fillId="13" borderId="0" xfId="14" applyFont="1" applyFill="1" applyAlignment="1">
      <alignment horizontal="center" vertical="center" wrapText="1"/>
    </xf>
    <xf numFmtId="0" fontId="44" fillId="0" borderId="30" xfId="14" applyFont="1" applyBorder="1" applyAlignment="1">
      <alignment horizontal="center" wrapText="1"/>
    </xf>
    <xf numFmtId="0" fontId="44" fillId="0" borderId="31" xfId="14" applyFont="1" applyBorder="1" applyAlignment="1">
      <alignment horizontal="center" wrapText="1"/>
    </xf>
    <xf numFmtId="0" fontId="44" fillId="0" borderId="13" xfId="14" applyFont="1" applyBorder="1" applyAlignment="1">
      <alignment horizontal="center" wrapText="1"/>
    </xf>
    <xf numFmtId="0" fontId="44" fillId="0" borderId="30" xfId="14" applyFont="1" applyBorder="1" applyAlignment="1">
      <alignment horizontal="center" vertical="center" wrapText="1"/>
    </xf>
    <xf numFmtId="0" fontId="44" fillId="0" borderId="13" xfId="14" applyFont="1" applyBorder="1" applyAlignment="1">
      <alignment horizontal="center" vertical="center" wrapText="1"/>
    </xf>
    <xf numFmtId="3" fontId="44" fillId="0" borderId="30" xfId="14" applyNumberFormat="1" applyFont="1" applyBorder="1" applyAlignment="1">
      <alignment horizontal="center" vertical="center"/>
    </xf>
    <xf numFmtId="0" fontId="44" fillId="0" borderId="13" xfId="14" applyFont="1" applyBorder="1" applyAlignment="1">
      <alignment horizontal="center" vertical="center"/>
    </xf>
    <xf numFmtId="0" fontId="44" fillId="0" borderId="0" xfId="14" applyFont="1"/>
    <xf numFmtId="0" fontId="59" fillId="0" borderId="0" xfId="14" applyFont="1" applyAlignment="1">
      <alignment horizontal="left" wrapText="1"/>
    </xf>
    <xf numFmtId="0" fontId="62" fillId="0" borderId="30" xfId="14" applyFont="1" applyBorder="1" applyAlignment="1">
      <alignment horizontal="center" vertical="center" wrapText="1"/>
    </xf>
    <xf numFmtId="0" fontId="62" fillId="0" borderId="31" xfId="14" applyFont="1" applyBorder="1" applyAlignment="1">
      <alignment horizontal="center" vertical="center" wrapText="1"/>
    </xf>
    <xf numFmtId="0" fontId="62" fillId="0" borderId="13" xfId="14" applyFont="1" applyBorder="1" applyAlignment="1">
      <alignment horizontal="center" vertical="center" wrapText="1"/>
    </xf>
    <xf numFmtId="0" fontId="44" fillId="13" borderId="30" xfId="14" applyFont="1" applyFill="1" applyBorder="1" applyAlignment="1">
      <alignment horizontal="center"/>
    </xf>
    <xf numFmtId="0" fontId="44" fillId="13" borderId="31" xfId="14" applyFont="1" applyFill="1" applyBorder="1" applyAlignment="1">
      <alignment horizontal="center"/>
    </xf>
    <xf numFmtId="0" fontId="44" fillId="13" borderId="13" xfId="14" applyFont="1" applyFill="1" applyBorder="1" applyAlignment="1">
      <alignment horizontal="center"/>
    </xf>
    <xf numFmtId="0" fontId="44" fillId="13" borderId="14" xfId="14" applyFont="1" applyFill="1" applyBorder="1" applyAlignment="1">
      <alignment horizontal="center" vertical="center" wrapText="1"/>
    </xf>
    <xf numFmtId="0" fontId="44" fillId="13" borderId="15" xfId="14" applyFont="1" applyFill="1" applyBorder="1" applyAlignment="1">
      <alignment horizontal="center" vertical="center" wrapText="1"/>
    </xf>
    <xf numFmtId="0" fontId="44" fillId="13" borderId="51" xfId="14" applyFont="1" applyFill="1" applyBorder="1" applyAlignment="1">
      <alignment horizontal="center" vertical="center" wrapText="1"/>
    </xf>
    <xf numFmtId="0" fontId="44" fillId="13" borderId="0" xfId="14" applyFont="1" applyFill="1" applyAlignment="1">
      <alignment horizontal="center" vertical="center" wrapText="1"/>
    </xf>
    <xf numFmtId="0" fontId="44" fillId="13" borderId="36" xfId="14" applyFont="1" applyFill="1" applyBorder="1" applyAlignment="1">
      <alignment horizontal="center" vertical="center" wrapText="1"/>
    </xf>
    <xf numFmtId="0" fontId="44" fillId="13" borderId="3" xfId="14" applyFont="1" applyFill="1" applyBorder="1" applyAlignment="1">
      <alignment horizontal="center" vertical="center" wrapText="1"/>
    </xf>
    <xf numFmtId="0" fontId="44" fillId="13" borderId="16" xfId="14" applyFont="1" applyFill="1" applyBorder="1" applyAlignment="1">
      <alignment horizontal="center" vertical="center" wrapText="1"/>
    </xf>
    <xf numFmtId="0" fontId="44" fillId="13" borderId="33" xfId="14" applyFont="1" applyFill="1" applyBorder="1" applyAlignment="1">
      <alignment horizontal="center" vertical="center" wrapText="1"/>
    </xf>
    <xf numFmtId="0" fontId="44" fillId="13" borderId="37" xfId="14" applyFont="1" applyFill="1" applyBorder="1" applyAlignment="1">
      <alignment horizontal="center" vertical="center" wrapText="1"/>
    </xf>
    <xf numFmtId="0" fontId="44" fillId="13" borderId="30" xfId="14" applyFont="1" applyFill="1" applyBorder="1" applyAlignment="1">
      <alignment horizontal="center" vertical="center" wrapText="1"/>
    </xf>
    <xf numFmtId="0" fontId="44" fillId="13" borderId="31" xfId="14" applyFont="1" applyFill="1" applyBorder="1" applyAlignment="1">
      <alignment horizontal="center" vertical="center" wrapText="1"/>
    </xf>
    <xf numFmtId="0" fontId="44" fillId="13" borderId="13" xfId="14" applyFont="1" applyFill="1" applyBorder="1" applyAlignment="1">
      <alignment horizontal="center" vertical="center" wrapText="1"/>
    </xf>
    <xf numFmtId="0" fontId="44" fillId="13" borderId="2" xfId="14" applyFont="1" applyFill="1" applyBorder="1" applyAlignment="1">
      <alignment horizontal="center" vertical="center" wrapText="1"/>
    </xf>
    <xf numFmtId="0" fontId="44" fillId="13" borderId="49" xfId="14" applyFont="1" applyFill="1" applyBorder="1" applyAlignment="1">
      <alignment horizontal="center" vertical="center" wrapText="1"/>
    </xf>
    <xf numFmtId="0" fontId="44" fillId="13" borderId="35" xfId="14" applyFont="1" applyFill="1" applyBorder="1" applyAlignment="1">
      <alignment horizontal="center" vertical="center" wrapText="1"/>
    </xf>
    <xf numFmtId="0" fontId="44" fillId="0" borderId="2" xfId="14" applyFont="1" applyBorder="1" applyAlignment="1">
      <alignment horizontal="center" vertical="center" wrapText="1"/>
    </xf>
    <xf numFmtId="0" fontId="44" fillId="0" borderId="49" xfId="14" applyFont="1" applyBorder="1" applyAlignment="1">
      <alignment horizontal="center" vertical="center" wrapText="1"/>
    </xf>
    <xf numFmtId="0" fontId="44" fillId="0" borderId="35" xfId="14" applyFont="1" applyBorder="1" applyAlignment="1">
      <alignment horizontal="center" vertical="center" wrapText="1"/>
    </xf>
    <xf numFmtId="0" fontId="44" fillId="0" borderId="14" xfId="14" applyFont="1" applyBorder="1" applyAlignment="1">
      <alignment horizontal="center" vertical="center" wrapText="1"/>
    </xf>
    <xf numFmtId="0" fontId="44" fillId="0" borderId="16" xfId="14" applyFont="1" applyBorder="1" applyAlignment="1">
      <alignment horizontal="center" vertical="center" wrapText="1"/>
    </xf>
    <xf numFmtId="0" fontId="44" fillId="0" borderId="51" xfId="14" applyFont="1" applyBorder="1" applyAlignment="1">
      <alignment horizontal="center" vertical="center" wrapText="1"/>
    </xf>
    <xf numFmtId="0" fontId="44" fillId="0" borderId="33" xfId="14" applyFont="1" applyBorder="1" applyAlignment="1">
      <alignment horizontal="center" vertical="center" wrapText="1"/>
    </xf>
    <xf numFmtId="0" fontId="44" fillId="0" borderId="36" xfId="14" applyFont="1" applyBorder="1" applyAlignment="1">
      <alignment horizontal="center" vertical="center" wrapText="1"/>
    </xf>
    <xf numFmtId="0" fontId="44" fillId="0" borderId="37" xfId="14" applyFont="1" applyBorder="1" applyAlignment="1">
      <alignment horizontal="center" vertical="center" wrapText="1"/>
    </xf>
    <xf numFmtId="3" fontId="44" fillId="13" borderId="30" xfId="14" applyNumberFormat="1" applyFont="1" applyFill="1" applyBorder="1" applyAlignment="1">
      <alignment horizontal="center" vertical="center" wrapText="1"/>
    </xf>
    <xf numFmtId="3" fontId="44" fillId="0" borderId="30" xfId="14" applyNumberFormat="1" applyFont="1" applyBorder="1" applyAlignment="1">
      <alignment horizontal="center" vertical="center" wrapText="1"/>
    </xf>
    <xf numFmtId="0" fontId="44" fillId="0" borderId="30" xfId="14" applyFont="1" applyBorder="1" applyAlignment="1">
      <alignment horizontal="center"/>
    </xf>
    <xf numFmtId="0" fontId="44" fillId="0" borderId="31" xfId="14" applyFont="1" applyBorder="1" applyAlignment="1">
      <alignment horizontal="center"/>
    </xf>
    <xf numFmtId="0" fontId="44" fillId="0" borderId="13" xfId="14" applyFont="1" applyBorder="1" applyAlignment="1">
      <alignment horizontal="center"/>
    </xf>
    <xf numFmtId="0" fontId="44" fillId="0" borderId="1" xfId="14" applyFont="1" applyBorder="1"/>
    <xf numFmtId="0" fontId="58" fillId="13" borderId="2" xfId="14" applyFont="1" applyFill="1" applyBorder="1" applyAlignment="1">
      <alignment horizontal="center" vertical="center" wrapText="1"/>
    </xf>
    <xf numFmtId="0" fontId="58" fillId="13" borderId="49" xfId="14" applyFont="1" applyFill="1" applyBorder="1" applyAlignment="1">
      <alignment horizontal="center" vertical="center" wrapText="1"/>
    </xf>
    <xf numFmtId="0" fontId="58" fillId="13" borderId="35" xfId="14" applyFont="1" applyFill="1" applyBorder="1" applyAlignment="1">
      <alignment horizontal="center" vertical="center" wrapText="1"/>
    </xf>
    <xf numFmtId="0" fontId="44" fillId="0" borderId="31" xfId="14" applyFont="1" applyBorder="1" applyAlignment="1">
      <alignment horizontal="center" vertical="center" wrapText="1"/>
    </xf>
    <xf numFmtId="0" fontId="44" fillId="0" borderId="1" xfId="14" applyFont="1" applyBorder="1" applyAlignment="1">
      <alignment horizontal="center"/>
    </xf>
    <xf numFmtId="0" fontId="44" fillId="0" borderId="1" xfId="14" applyFont="1" applyBorder="1" applyAlignment="1">
      <alignment horizontal="center" vertical="center"/>
    </xf>
    <xf numFmtId="0" fontId="60" fillId="0" borderId="0" xfId="14" applyFont="1" applyAlignment="1">
      <alignment horizontal="right" wrapText="1"/>
    </xf>
    <xf numFmtId="0" fontId="60" fillId="0" borderId="33" xfId="14" applyFont="1" applyBorder="1" applyAlignment="1">
      <alignment horizontal="right" wrapText="1"/>
    </xf>
    <xf numFmtId="0" fontId="60" fillId="0" borderId="0" xfId="14" applyFont="1" applyAlignment="1">
      <alignment horizontal="left" wrapText="1"/>
    </xf>
    <xf numFmtId="0" fontId="59" fillId="0" borderId="3" xfId="14" applyFont="1" applyBorder="1"/>
    <xf numFmtId="0" fontId="26" fillId="0" borderId="1" xfId="11" applyFont="1" applyBorder="1" applyAlignment="1">
      <alignment horizontal="left"/>
    </xf>
    <xf numFmtId="0" fontId="41" fillId="0" borderId="1" xfId="11" applyFont="1" applyBorder="1" applyAlignment="1">
      <alignment horizontal="center"/>
    </xf>
    <xf numFmtId="0" fontId="39" fillId="0" borderId="1" xfId="11" applyFont="1" applyBorder="1" applyAlignment="1">
      <alignment horizontal="center" vertical="center" wrapText="1"/>
    </xf>
    <xf numFmtId="0" fontId="1" fillId="0" borderId="1" xfId="11" applyBorder="1" applyAlignment="1">
      <alignment horizontal="center"/>
    </xf>
    <xf numFmtId="0" fontId="3" fillId="0" borderId="30" xfId="11" applyFont="1" applyBorder="1" applyAlignment="1">
      <alignment horizontal="center"/>
    </xf>
    <xf numFmtId="0" fontId="3" fillId="0" borderId="31" xfId="11" applyFont="1" applyBorder="1" applyAlignment="1">
      <alignment horizontal="center"/>
    </xf>
    <xf numFmtId="0" fontId="3" fillId="0" borderId="13" xfId="11" applyFont="1" applyBorder="1" applyAlignment="1">
      <alignment horizontal="center"/>
    </xf>
    <xf numFmtId="0" fontId="3" fillId="0" borderId="1" xfId="11" applyFont="1" applyBorder="1" applyAlignment="1">
      <alignment horizontal="center"/>
    </xf>
    <xf numFmtId="0" fontId="40" fillId="0" borderId="14" xfId="11" applyFont="1" applyBorder="1" applyAlignment="1">
      <alignment horizontal="center"/>
    </xf>
    <xf numFmtId="0" fontId="40" fillId="0" borderId="15" xfId="11" applyFont="1" applyBorder="1" applyAlignment="1">
      <alignment horizontal="center"/>
    </xf>
    <xf numFmtId="0" fontId="40" fillId="0" borderId="16" xfId="11" applyFont="1" applyBorder="1" applyAlignment="1">
      <alignment horizontal="center"/>
    </xf>
    <xf numFmtId="171" fontId="1" fillId="0" borderId="1" xfId="11" applyNumberFormat="1" applyBorder="1" applyAlignment="1">
      <alignment horizontal="center"/>
    </xf>
    <xf numFmtId="171" fontId="3" fillId="0" borderId="1" xfId="11" applyNumberFormat="1" applyFont="1" applyBorder="1" applyAlignment="1">
      <alignment horizontal="center"/>
    </xf>
    <xf numFmtId="0" fontId="40" fillId="0" borderId="31" xfId="11" applyFont="1" applyBorder="1" applyAlignment="1">
      <alignment horizontal="left" vertical="center"/>
    </xf>
    <xf numFmtId="0" fontId="39" fillId="0" borderId="1" xfId="11" applyFont="1" applyBorder="1" applyAlignment="1">
      <alignment horizontal="center" vertical="center" textRotation="91" wrapText="1"/>
    </xf>
    <xf numFmtId="171" fontId="0" fillId="0" borderId="1" xfId="12" applyNumberFormat="1" applyFont="1" applyFill="1" applyBorder="1" applyAlignment="1">
      <alignment horizontal="center"/>
    </xf>
    <xf numFmtId="0" fontId="39" fillId="0" borderId="1" xfId="11" applyFont="1" applyBorder="1" applyAlignment="1">
      <alignment horizontal="left" vertical="center"/>
    </xf>
    <xf numFmtId="0" fontId="42" fillId="7" borderId="0" xfId="11" applyFont="1" applyFill="1" applyAlignment="1">
      <alignment horizontal="center" wrapText="1"/>
    </xf>
    <xf numFmtId="0" fontId="39" fillId="0" borderId="1" xfId="11" applyFont="1" applyBorder="1" applyAlignment="1">
      <alignment horizontal="center" vertical="center"/>
    </xf>
    <xf numFmtId="0" fontId="1" fillId="0" borderId="30" xfId="11" applyBorder="1" applyAlignment="1">
      <alignment horizontal="center"/>
    </xf>
    <xf numFmtId="0" fontId="1" fillId="0" borderId="31" xfId="11" applyBorder="1" applyAlignment="1">
      <alignment horizontal="center"/>
    </xf>
    <xf numFmtId="0" fontId="1" fillId="0" borderId="13" xfId="11" applyBorder="1" applyAlignment="1">
      <alignment horizontal="center"/>
    </xf>
    <xf numFmtId="171" fontId="1" fillId="0" borderId="22" xfId="11" applyNumberFormat="1" applyBorder="1" applyAlignment="1">
      <alignment horizontal="center"/>
    </xf>
    <xf numFmtId="0" fontId="1" fillId="0" borderId="22" xfId="11" applyBorder="1" applyAlignment="1">
      <alignment horizontal="center"/>
    </xf>
    <xf numFmtId="0" fontId="3" fillId="0" borderId="30" xfId="11" applyFont="1" applyBorder="1" applyAlignment="1">
      <alignment horizontal="center" vertical="center"/>
    </xf>
    <xf numFmtId="0" fontId="3" fillId="0" borderId="13" xfId="11" applyFont="1" applyBorder="1" applyAlignment="1">
      <alignment horizontal="center" vertical="center"/>
    </xf>
    <xf numFmtId="171" fontId="1" fillId="0" borderId="30" xfId="11" applyNumberFormat="1" applyBorder="1" applyAlignment="1">
      <alignment horizontal="center"/>
    </xf>
    <xf numFmtId="171" fontId="57" fillId="0" borderId="1" xfId="4" applyNumberFormat="1" applyFont="1" applyBorder="1" applyAlignment="1">
      <alignment horizontal="center"/>
    </xf>
    <xf numFmtId="0" fontId="57" fillId="0" borderId="1" xfId="4" applyFont="1" applyBorder="1" applyAlignment="1">
      <alignment horizontal="center"/>
    </xf>
    <xf numFmtId="0" fontId="1" fillId="0" borderId="2" xfId="11" applyBorder="1" applyAlignment="1">
      <alignment horizontal="center"/>
    </xf>
    <xf numFmtId="171" fontId="38" fillId="0" borderId="30" xfId="12" applyNumberFormat="1" applyFont="1" applyFill="1" applyBorder="1" applyAlignment="1">
      <alignment horizontal="center" vertical="center" wrapText="1"/>
    </xf>
    <xf numFmtId="171" fontId="38" fillId="0" borderId="31" xfId="12" applyNumberFormat="1" applyFont="1" applyFill="1" applyBorder="1" applyAlignment="1">
      <alignment horizontal="center" vertical="center" wrapText="1"/>
    </xf>
    <xf numFmtId="171" fontId="38" fillId="0" borderId="13" xfId="12" applyNumberFormat="1" applyFont="1" applyFill="1" applyBorder="1" applyAlignment="1">
      <alignment horizontal="center" vertical="center" wrapText="1"/>
    </xf>
    <xf numFmtId="171" fontId="0" fillId="0" borderId="30" xfId="12" applyNumberFormat="1" applyFont="1" applyFill="1" applyBorder="1" applyAlignment="1">
      <alignment horizontal="center"/>
    </xf>
    <xf numFmtId="171" fontId="0" fillId="0" borderId="13" xfId="12" applyNumberFormat="1" applyFont="1" applyFill="1" applyBorder="1" applyAlignment="1">
      <alignment horizontal="center"/>
    </xf>
    <xf numFmtId="0" fontId="29" fillId="9" borderId="30" xfId="4" applyFont="1" applyFill="1" applyBorder="1" applyAlignment="1">
      <alignment horizontal="center" vertical="center" wrapText="1"/>
    </xf>
    <xf numFmtId="0" fontId="29" fillId="9" borderId="31" xfId="4" applyFont="1" applyFill="1" applyBorder="1" applyAlignment="1">
      <alignment horizontal="center" vertical="center" wrapText="1"/>
    </xf>
    <xf numFmtId="0" fontId="29" fillId="9" borderId="13" xfId="4" applyFont="1" applyFill="1" applyBorder="1" applyAlignment="1">
      <alignment horizontal="center" vertical="center" wrapText="1"/>
    </xf>
    <xf numFmtId="171" fontId="1" fillId="0" borderId="54" xfId="11" applyNumberFormat="1" applyBorder="1" applyAlignment="1">
      <alignment horizontal="center"/>
    </xf>
    <xf numFmtId="0" fontId="1" fillId="0" borderId="55" xfId="11" applyBorder="1" applyAlignment="1">
      <alignment horizontal="center"/>
    </xf>
    <xf numFmtId="171" fontId="0" fillId="0" borderId="31" xfId="12" applyNumberFormat="1" applyFont="1" applyFill="1" applyBorder="1" applyAlignment="1">
      <alignment horizontal="center"/>
    </xf>
    <xf numFmtId="171" fontId="56" fillId="0" borderId="30" xfId="4" applyNumberFormat="1" applyFont="1" applyBorder="1" applyAlignment="1">
      <alignment horizontal="center" vertical="center"/>
    </xf>
    <xf numFmtId="0" fontId="56" fillId="0" borderId="13" xfId="4" applyFont="1" applyBorder="1" applyAlignment="1">
      <alignment horizontal="center" vertical="center"/>
    </xf>
    <xf numFmtId="171" fontId="56" fillId="0" borderId="44" xfId="12" applyNumberFormat="1" applyFont="1" applyFill="1" applyBorder="1" applyAlignment="1">
      <alignment horizontal="center" vertical="center" wrapText="1"/>
    </xf>
    <xf numFmtId="171" fontId="56" fillId="0" borderId="45" xfId="12" applyNumberFormat="1" applyFont="1" applyFill="1" applyBorder="1" applyAlignment="1">
      <alignment horizontal="center" vertical="center" wrapText="1"/>
    </xf>
    <xf numFmtId="171" fontId="56" fillId="0" borderId="46" xfId="12" applyNumberFormat="1" applyFont="1" applyFill="1" applyBorder="1" applyAlignment="1">
      <alignment horizontal="center" vertical="center" wrapText="1"/>
    </xf>
    <xf numFmtId="171" fontId="57" fillId="0" borderId="30" xfId="12" applyNumberFormat="1" applyFont="1" applyFill="1" applyBorder="1" applyAlignment="1">
      <alignment horizontal="center" vertical="center" wrapText="1"/>
    </xf>
    <xf numFmtId="171" fontId="57" fillId="0" borderId="31" xfId="12" applyNumberFormat="1" applyFont="1" applyFill="1" applyBorder="1" applyAlignment="1">
      <alignment horizontal="center" vertical="center" wrapText="1"/>
    </xf>
    <xf numFmtId="171" fontId="57" fillId="0" borderId="13" xfId="12" applyNumberFormat="1" applyFont="1" applyFill="1" applyBorder="1" applyAlignment="1">
      <alignment horizontal="center" vertical="center" wrapText="1"/>
    </xf>
    <xf numFmtId="171" fontId="56" fillId="0" borderId="30" xfId="12" applyNumberFormat="1" applyFont="1" applyFill="1" applyBorder="1" applyAlignment="1">
      <alignment horizontal="center" vertical="center"/>
    </xf>
    <xf numFmtId="171" fontId="56" fillId="0" borderId="31" xfId="12" applyNumberFormat="1" applyFont="1" applyFill="1" applyBorder="1" applyAlignment="1">
      <alignment horizontal="center" vertical="center"/>
    </xf>
    <xf numFmtId="171" fontId="56" fillId="0" borderId="13" xfId="12" applyNumberFormat="1" applyFont="1" applyFill="1" applyBorder="1" applyAlignment="1">
      <alignment horizontal="center" vertical="center"/>
    </xf>
    <xf numFmtId="171" fontId="56" fillId="0" borderId="8" xfId="12" applyNumberFormat="1" applyFont="1" applyFill="1" applyBorder="1" applyAlignment="1">
      <alignment horizontal="center" vertical="center" wrapText="1"/>
    </xf>
    <xf numFmtId="171" fontId="56" fillId="0" borderId="10" xfId="12" applyNumberFormat="1" applyFont="1" applyFill="1" applyBorder="1" applyAlignment="1">
      <alignment horizontal="center" vertical="center" wrapText="1"/>
    </xf>
    <xf numFmtId="170" fontId="22" fillId="7" borderId="11" xfId="13" quotePrefix="1" applyNumberFormat="1" applyFont="1" applyFill="1" applyBorder="1" applyAlignment="1">
      <alignment horizontal="center" vertical="center"/>
    </xf>
    <xf numFmtId="170" fontId="22" fillId="7" borderId="0" xfId="13" quotePrefix="1" applyNumberFormat="1" applyFont="1" applyFill="1" applyBorder="1" applyAlignment="1">
      <alignment horizontal="center" vertical="center"/>
    </xf>
    <xf numFmtId="0" fontId="22" fillId="0" borderId="36" xfId="4" applyFont="1" applyBorder="1" applyAlignment="1">
      <alignment horizontal="center" vertical="center"/>
    </xf>
    <xf numFmtId="0" fontId="22" fillId="0" borderId="37" xfId="4" applyFont="1" applyBorder="1" applyAlignment="1">
      <alignment horizontal="center" vertical="center"/>
    </xf>
    <xf numFmtId="171" fontId="49" fillId="0" borderId="30" xfId="12" applyNumberFormat="1" applyFont="1" applyFill="1" applyBorder="1" applyAlignment="1">
      <alignment horizontal="center" vertical="center"/>
    </xf>
    <xf numFmtId="171" fontId="49" fillId="0" borderId="13" xfId="12" applyNumberFormat="1" applyFont="1" applyFill="1" applyBorder="1" applyAlignment="1">
      <alignment horizontal="center" vertical="center"/>
    </xf>
    <xf numFmtId="0" fontId="26" fillId="0" borderId="0" xfId="11" applyFont="1" applyAlignment="1">
      <alignment horizontal="left" vertical="center" wrapText="1"/>
    </xf>
    <xf numFmtId="171" fontId="56" fillId="0" borderId="1" xfId="12" applyNumberFormat="1" applyFont="1" applyFill="1" applyBorder="1" applyAlignment="1">
      <alignment horizontal="center" vertical="center"/>
    </xf>
    <xf numFmtId="171" fontId="56" fillId="0" borderId="14" xfId="12" applyNumberFormat="1" applyFont="1" applyFill="1" applyBorder="1" applyAlignment="1">
      <alignment horizontal="center" vertical="center"/>
    </xf>
    <xf numFmtId="171" fontId="56" fillId="0" borderId="15" xfId="12" applyNumberFormat="1" applyFont="1" applyFill="1" applyBorder="1" applyAlignment="1">
      <alignment horizontal="center" vertical="center"/>
    </xf>
    <xf numFmtId="171" fontId="56" fillId="0" borderId="16" xfId="12" applyNumberFormat="1" applyFont="1" applyFill="1" applyBorder="1" applyAlignment="1">
      <alignment horizontal="center" vertical="center"/>
    </xf>
    <xf numFmtId="171" fontId="56" fillId="0" borderId="8" xfId="12" applyNumberFormat="1" applyFont="1" applyFill="1" applyBorder="1" applyAlignment="1">
      <alignment horizontal="center" vertical="center"/>
    </xf>
    <xf numFmtId="171" fontId="56" fillId="0" borderId="9" xfId="12" applyNumberFormat="1" applyFont="1" applyFill="1" applyBorder="1" applyAlignment="1">
      <alignment horizontal="center" vertical="center"/>
    </xf>
    <xf numFmtId="171" fontId="56" fillId="0" borderId="10" xfId="12" applyNumberFormat="1" applyFont="1" applyFill="1" applyBorder="1" applyAlignment="1">
      <alignment horizontal="center" vertical="center"/>
    </xf>
    <xf numFmtId="171" fontId="56" fillId="0" borderId="20" xfId="12" applyNumberFormat="1" applyFont="1" applyFill="1" applyBorder="1" applyAlignment="1">
      <alignment horizontal="center" vertical="center"/>
    </xf>
    <xf numFmtId="171" fontId="56" fillId="0" borderId="21" xfId="12" applyNumberFormat="1" applyFont="1" applyFill="1" applyBorder="1" applyAlignment="1">
      <alignment horizontal="center" vertical="center"/>
    </xf>
    <xf numFmtId="171" fontId="56" fillId="0" borderId="23" xfId="12" applyNumberFormat="1" applyFont="1" applyFill="1" applyBorder="1" applyAlignment="1">
      <alignment horizontal="center" vertical="center"/>
    </xf>
    <xf numFmtId="0" fontId="31" fillId="9" borderId="30" xfId="4" applyFont="1" applyFill="1" applyBorder="1" applyAlignment="1">
      <alignment horizontal="center" vertical="center" wrapText="1"/>
    </xf>
    <xf numFmtId="0" fontId="31" fillId="9" borderId="31" xfId="4" applyFont="1" applyFill="1" applyBorder="1" applyAlignment="1">
      <alignment horizontal="center" vertical="center" wrapText="1"/>
    </xf>
    <xf numFmtId="0" fontId="31" fillId="9" borderId="13" xfId="4" applyFont="1" applyFill="1" applyBorder="1" applyAlignment="1">
      <alignment horizontal="center" vertical="center" wrapText="1"/>
    </xf>
    <xf numFmtId="0" fontId="1" fillId="0" borderId="14" xfId="11" applyBorder="1" applyAlignment="1">
      <alignment horizontal="center"/>
    </xf>
    <xf numFmtId="0" fontId="1" fillId="0" borderId="16" xfId="11" applyBorder="1" applyAlignment="1">
      <alignment horizontal="center"/>
    </xf>
    <xf numFmtId="0" fontId="1" fillId="0" borderId="36" xfId="11" applyBorder="1" applyAlignment="1">
      <alignment horizontal="center"/>
    </xf>
    <xf numFmtId="0" fontId="1" fillId="0" borderId="37" xfId="11" applyBorder="1" applyAlignment="1">
      <alignment horizontal="center"/>
    </xf>
    <xf numFmtId="3" fontId="6" fillId="0" borderId="14" xfId="11" applyNumberFormat="1" applyFont="1" applyBorder="1" applyAlignment="1">
      <alignment horizontal="center"/>
    </xf>
    <xf numFmtId="0" fontId="6" fillId="0" borderId="16" xfId="11" applyFont="1" applyBorder="1" applyAlignment="1">
      <alignment horizontal="center"/>
    </xf>
    <xf numFmtId="0" fontId="6" fillId="0" borderId="36" xfId="11" applyFont="1" applyBorder="1" applyAlignment="1">
      <alignment horizontal="center"/>
    </xf>
    <xf numFmtId="0" fontId="6" fillId="0" borderId="37" xfId="11" applyFont="1" applyBorder="1" applyAlignment="1">
      <alignment horizontal="center"/>
    </xf>
    <xf numFmtId="171" fontId="56" fillId="0" borderId="36" xfId="12" applyNumberFormat="1" applyFont="1" applyFill="1" applyBorder="1" applyAlignment="1">
      <alignment horizontal="center" vertical="center"/>
    </xf>
    <xf numFmtId="171" fontId="56" fillId="0" borderId="3" xfId="12" applyNumberFormat="1" applyFont="1" applyFill="1" applyBorder="1" applyAlignment="1">
      <alignment horizontal="center" vertical="center"/>
    </xf>
    <xf numFmtId="171" fontId="56" fillId="0" borderId="37" xfId="12" applyNumberFormat="1" applyFont="1" applyFill="1" applyBorder="1" applyAlignment="1">
      <alignment horizontal="center" vertical="center"/>
    </xf>
    <xf numFmtId="171" fontId="30" fillId="0" borderId="8" xfId="12" applyNumberFormat="1" applyFont="1" applyFill="1" applyBorder="1" applyAlignment="1">
      <alignment horizontal="center" vertical="center"/>
    </xf>
    <xf numFmtId="171" fontId="30" fillId="0" borderId="10" xfId="12" applyNumberFormat="1" applyFont="1" applyFill="1" applyBorder="1" applyAlignment="1">
      <alignment horizontal="center" vertical="center"/>
    </xf>
    <xf numFmtId="3" fontId="1" fillId="0" borderId="14" xfId="11" applyNumberFormat="1" applyBorder="1" applyAlignment="1">
      <alignment horizontal="center"/>
    </xf>
    <xf numFmtId="0" fontId="1" fillId="7" borderId="0" xfId="11" applyFill="1"/>
    <xf numFmtId="171" fontId="6" fillId="0" borderId="1" xfId="11" applyNumberFormat="1" applyFont="1" applyBorder="1" applyAlignment="1">
      <alignment horizontal="center"/>
    </xf>
    <xf numFmtId="0" fontId="6" fillId="0" borderId="1" xfId="11" applyFont="1" applyBorder="1" applyAlignment="1">
      <alignment horizontal="center"/>
    </xf>
    <xf numFmtId="3" fontId="65" fillId="0" borderId="93" xfId="15" applyNumberFormat="1" applyFont="1" applyBorder="1" applyAlignment="1">
      <alignment horizontal="left" vertical="top" wrapText="1" indent="3"/>
    </xf>
    <xf numFmtId="0" fontId="64" fillId="0" borderId="95" xfId="15" applyBorder="1" applyAlignment="1">
      <alignment horizontal="left" vertical="top" wrapText="1" indent="3"/>
    </xf>
    <xf numFmtId="0" fontId="60" fillId="0" borderId="93" xfId="15" applyFont="1" applyBorder="1" applyAlignment="1">
      <alignment horizontal="center" vertical="top" wrapText="1"/>
    </xf>
    <xf numFmtId="0" fontId="60" fillId="0" borderId="95" xfId="15" applyFont="1" applyBorder="1" applyAlignment="1">
      <alignment horizontal="center" vertical="top" wrapText="1"/>
    </xf>
    <xf numFmtId="0" fontId="64" fillId="0" borderId="93" xfId="15" applyBorder="1" applyAlignment="1">
      <alignment horizontal="center" vertical="top" wrapText="1"/>
    </xf>
    <xf numFmtId="0" fontId="64" fillId="0" borderId="95" xfId="15" applyBorder="1" applyAlignment="1">
      <alignment horizontal="center" vertical="top" wrapText="1"/>
    </xf>
    <xf numFmtId="3" fontId="64" fillId="0" borderId="93" xfId="15" applyNumberFormat="1" applyBorder="1" applyAlignment="1">
      <alignment horizontal="left" vertical="top" wrapText="1" indent="1"/>
    </xf>
    <xf numFmtId="0" fontId="64" fillId="0" borderId="95" xfId="15" applyBorder="1" applyAlignment="1">
      <alignment horizontal="left" vertical="top" wrapText="1" indent="1"/>
    </xf>
    <xf numFmtId="0" fontId="65" fillId="0" borderId="96" xfId="15" applyFont="1" applyBorder="1" applyAlignment="1">
      <alignment horizontal="center" vertical="center" wrapText="1"/>
    </xf>
    <xf numFmtId="0" fontId="65" fillId="0" borderId="99" xfId="15" applyFont="1" applyBorder="1" applyAlignment="1">
      <alignment horizontal="center" vertical="center" wrapText="1"/>
    </xf>
    <xf numFmtId="0" fontId="65" fillId="0" borderId="102" xfId="15" applyFont="1" applyBorder="1" applyAlignment="1">
      <alignment horizontal="center" vertical="center" wrapText="1"/>
    </xf>
    <xf numFmtId="0" fontId="64" fillId="0" borderId="93" xfId="15" applyBorder="1" applyAlignment="1">
      <alignment horizontal="left" vertical="top" wrapText="1"/>
    </xf>
    <xf numFmtId="0" fontId="64" fillId="0" borderId="94" xfId="15" applyBorder="1" applyAlignment="1">
      <alignment horizontal="left" vertical="top" wrapText="1"/>
    </xf>
    <xf numFmtId="0" fontId="64" fillId="0" borderId="95" xfId="15" applyBorder="1" applyAlignment="1">
      <alignment horizontal="left" vertical="top" wrapText="1"/>
    </xf>
    <xf numFmtId="0" fontId="65" fillId="14" borderId="93" xfId="15" applyFont="1" applyFill="1" applyBorder="1" applyAlignment="1">
      <alignment horizontal="center" vertical="top" wrapText="1"/>
    </xf>
    <xf numFmtId="0" fontId="65" fillId="14" borderId="94" xfId="15" applyFont="1" applyFill="1" applyBorder="1" applyAlignment="1">
      <alignment horizontal="center" vertical="top" wrapText="1"/>
    </xf>
    <xf numFmtId="0" fontId="65" fillId="14" borderId="95" xfId="15" applyFont="1" applyFill="1" applyBorder="1" applyAlignment="1">
      <alignment horizontal="center" vertical="top" wrapText="1"/>
    </xf>
    <xf numFmtId="0" fontId="65" fillId="0" borderId="96" xfId="15" applyFont="1" applyBorder="1" applyAlignment="1">
      <alignment horizontal="left" vertical="center" wrapText="1"/>
    </xf>
    <xf numFmtId="0" fontId="65" fillId="0" borderId="99" xfId="15" applyFont="1" applyBorder="1" applyAlignment="1">
      <alignment horizontal="left" vertical="center" wrapText="1"/>
    </xf>
    <xf numFmtId="0" fontId="65" fillId="0" borderId="102" xfId="15" applyFont="1" applyBorder="1" applyAlignment="1">
      <alignment horizontal="left" vertical="center" wrapText="1"/>
    </xf>
    <xf numFmtId="0" fontId="65" fillId="0" borderId="93" xfId="15" applyFont="1" applyBorder="1" applyAlignment="1">
      <alignment horizontal="left" vertical="center" wrapText="1" indent="3"/>
    </xf>
    <xf numFmtId="0" fontId="65" fillId="0" borderId="95" xfId="15" applyFont="1" applyBorder="1" applyAlignment="1">
      <alignment horizontal="left" vertical="center" wrapText="1" indent="3"/>
    </xf>
    <xf numFmtId="0" fontId="65" fillId="0" borderId="93" xfId="15" applyFont="1" applyBorder="1" applyAlignment="1">
      <alignment horizontal="left" vertical="center" wrapText="1"/>
    </xf>
    <xf numFmtId="0" fontId="65" fillId="0" borderId="94" xfId="15" applyFont="1" applyBorder="1" applyAlignment="1">
      <alignment horizontal="left" vertical="center" wrapText="1"/>
    </xf>
    <xf numFmtId="0" fontId="65" fillId="0" borderId="95" xfId="15" applyFont="1" applyBorder="1" applyAlignment="1">
      <alignment horizontal="left" vertical="center" wrapText="1"/>
    </xf>
    <xf numFmtId="0" fontId="65" fillId="0" borderId="97" xfId="15" applyFont="1" applyBorder="1" applyAlignment="1">
      <alignment horizontal="center" vertical="top" wrapText="1"/>
    </xf>
    <xf numFmtId="0" fontId="65" fillId="0" borderId="98" xfId="15" applyFont="1" applyBorder="1" applyAlignment="1">
      <alignment horizontal="center" vertical="top" wrapText="1"/>
    </xf>
    <xf numFmtId="0" fontId="65" fillId="0" borderId="100" xfId="15" applyFont="1" applyBorder="1" applyAlignment="1">
      <alignment horizontal="center" vertical="top" wrapText="1"/>
    </xf>
    <xf numFmtId="0" fontId="65" fillId="0" borderId="101" xfId="15" applyFont="1" applyBorder="1" applyAlignment="1">
      <alignment horizontal="center" vertical="top" wrapText="1"/>
    </xf>
    <xf numFmtId="0" fontId="65" fillId="0" borderId="104" xfId="15" applyFont="1" applyBorder="1" applyAlignment="1">
      <alignment horizontal="center" vertical="top" wrapText="1"/>
    </xf>
    <xf numFmtId="0" fontId="65" fillId="0" borderId="105" xfId="15" applyFont="1" applyBorder="1" applyAlignment="1">
      <alignment horizontal="center" vertical="top" wrapText="1"/>
    </xf>
    <xf numFmtId="0" fontId="65" fillId="0" borderId="96" xfId="15" applyFont="1" applyBorder="1" applyAlignment="1">
      <alignment horizontal="center" vertical="top" wrapText="1"/>
    </xf>
    <xf numFmtId="0" fontId="65" fillId="0" borderId="99" xfId="15" applyFont="1" applyBorder="1" applyAlignment="1">
      <alignment horizontal="center" vertical="top" wrapText="1"/>
    </xf>
    <xf numFmtId="0" fontId="65" fillId="0" borderId="102" xfId="15" applyFont="1" applyBorder="1" applyAlignment="1">
      <alignment horizontal="center" vertical="top" wrapText="1"/>
    </xf>
    <xf numFmtId="0" fontId="65" fillId="0" borderId="93" xfId="15" applyFont="1" applyBorder="1" applyAlignment="1">
      <alignment horizontal="left" vertical="center" wrapText="1" indent="4"/>
    </xf>
    <xf numFmtId="0" fontId="65" fillId="0" borderId="94" xfId="15" applyFont="1" applyBorder="1" applyAlignment="1">
      <alignment horizontal="left" vertical="center" wrapText="1" indent="4"/>
    </xf>
    <xf numFmtId="0" fontId="65" fillId="0" borderId="95" xfId="15" applyFont="1" applyBorder="1" applyAlignment="1">
      <alignment horizontal="left" vertical="center" wrapText="1" indent="4"/>
    </xf>
    <xf numFmtId="0" fontId="65" fillId="0" borderId="93" xfId="15" applyFont="1" applyBorder="1" applyAlignment="1">
      <alignment horizontal="left" vertical="top" wrapText="1" indent="1"/>
    </xf>
    <xf numFmtId="0" fontId="65" fillId="0" borderId="95" xfId="15" applyFont="1" applyBorder="1" applyAlignment="1">
      <alignment horizontal="left" vertical="top" wrapText="1" indent="1"/>
    </xf>
    <xf numFmtId="0" fontId="65" fillId="0" borderId="93" xfId="15" applyFont="1" applyBorder="1" applyAlignment="1">
      <alignment horizontal="left" vertical="top" wrapText="1" indent="2"/>
    </xf>
    <xf numFmtId="0" fontId="65" fillId="0" borderId="94" xfId="15" applyFont="1" applyBorder="1" applyAlignment="1">
      <alignment horizontal="left" vertical="top" wrapText="1" indent="2"/>
    </xf>
    <xf numFmtId="0" fontId="65" fillId="0" borderId="95" xfId="15" applyFont="1" applyBorder="1" applyAlignment="1">
      <alignment horizontal="left" vertical="top" wrapText="1" indent="2"/>
    </xf>
    <xf numFmtId="0" fontId="60" fillId="0" borderId="97" xfId="15" applyFont="1" applyBorder="1" applyAlignment="1">
      <alignment horizontal="left" vertical="top" wrapText="1" indent="1"/>
    </xf>
    <xf numFmtId="0" fontId="60" fillId="0" borderId="98" xfId="15" applyFont="1" applyBorder="1" applyAlignment="1">
      <alignment horizontal="left" vertical="top" wrapText="1" indent="1"/>
    </xf>
    <xf numFmtId="0" fontId="60" fillId="0" borderId="104" xfId="15" applyFont="1" applyBorder="1" applyAlignment="1">
      <alignment horizontal="left" vertical="top" wrapText="1" indent="1"/>
    </xf>
    <xf numFmtId="0" fontId="60" fillId="0" borderId="105" xfId="15" applyFont="1" applyBorder="1" applyAlignment="1">
      <alignment horizontal="left" vertical="top" wrapText="1" indent="1"/>
    </xf>
    <xf numFmtId="0" fontId="64" fillId="0" borderId="97" xfId="15" applyBorder="1" applyAlignment="1">
      <alignment horizontal="left" vertical="top" wrapText="1"/>
    </xf>
    <xf numFmtId="0" fontId="64" fillId="0" borderId="98" xfId="15" applyBorder="1" applyAlignment="1">
      <alignment horizontal="left" vertical="top" wrapText="1"/>
    </xf>
    <xf numFmtId="0" fontId="64" fillId="0" borderId="104" xfId="15" applyBorder="1" applyAlignment="1">
      <alignment horizontal="left" vertical="top" wrapText="1"/>
    </xf>
    <xf numFmtId="0" fontId="64" fillId="0" borderId="105" xfId="15" applyBorder="1" applyAlignment="1">
      <alignment horizontal="left" vertical="top" wrapText="1"/>
    </xf>
    <xf numFmtId="0" fontId="4" fillId="0" borderId="30" xfId="0" applyFont="1" applyBorder="1"/>
  </cellXfs>
  <cellStyles count="17">
    <cellStyle name="Millares" xfId="1" builtinId="3"/>
    <cellStyle name="Millares [0]" xfId="2" builtinId="6"/>
    <cellStyle name="Millares 2" xfId="8" xr:uid="{41FCD6D1-6EA3-497C-9B9A-440BD8C93A57}"/>
    <cellStyle name="Millares 2 2" xfId="16" xr:uid="{0470B829-2D1D-4175-9B5B-DBCE80105405}"/>
    <cellStyle name="Millares 3" xfId="9" xr:uid="{DDBBD715-751B-4801-8B24-B57497EF8488}"/>
    <cellStyle name="Millares 4" xfId="12" xr:uid="{4C99648D-00CB-4B38-A939-FBF2A7232AC9}"/>
    <cellStyle name="Moneda 2" xfId="6" xr:uid="{B750F6C6-1CBF-4F71-A784-DB567FA66D4B}"/>
    <cellStyle name="Normal" xfId="0" builtinId="0"/>
    <cellStyle name="Normal 2 2" xfId="4" xr:uid="{EB4635B0-BFFB-41ED-ABDE-ECBAC5E516BE}"/>
    <cellStyle name="Normal 2 3" xfId="10" xr:uid="{9AC624D6-9DEB-4426-BB9A-CEC9D4529665}"/>
    <cellStyle name="Normal 2 4" xfId="15" xr:uid="{95C98D47-23FA-42F9-9F19-0FC0871BE7FB}"/>
    <cellStyle name="Normal 3 2" xfId="14" xr:uid="{18517932-6FD1-4782-B84B-390E114E2526}"/>
    <cellStyle name="Normal 4" xfId="5" xr:uid="{52C014A6-0B8B-46AC-965C-71673AB7DBBD}"/>
    <cellStyle name="Normal 5" xfId="11" xr:uid="{C72462A7-BBD6-411E-91FA-993A3C60F21B}"/>
    <cellStyle name="Porcentaje" xfId="3" builtinId="5"/>
    <cellStyle name="Porcentaje 2" xfId="7" xr:uid="{F0CA66FC-FD77-4D33-8B92-E56512DAEE8B}"/>
    <cellStyle name="Porcentaje 3" xfId="13" xr:uid="{D0DCF3E7-B72F-42A9-BF8F-7975321412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256541</xdr:colOff>
      <xdr:row>39</xdr:row>
      <xdr:rowOff>63494</xdr:rowOff>
    </xdr:from>
    <xdr:to>
      <xdr:col>39</xdr:col>
      <xdr:colOff>71438</xdr:colOff>
      <xdr:row>43</xdr:row>
      <xdr:rowOff>68317</xdr:rowOff>
    </xdr:to>
    <xdr:sp macro="" textlink="">
      <xdr:nvSpPr>
        <xdr:cNvPr id="2" name="Rectángulo redondeado 20">
          <a:extLst>
            <a:ext uri="{FF2B5EF4-FFF2-40B4-BE49-F238E27FC236}">
              <a16:creationId xmlns:a16="http://schemas.microsoft.com/office/drawing/2014/main" id="{680A06C5-5948-4433-84EE-0FB5DE90F03D}"/>
            </a:ext>
          </a:extLst>
        </xdr:cNvPr>
        <xdr:cNvSpPr/>
      </xdr:nvSpPr>
      <xdr:spPr bwMode="auto">
        <a:xfrm>
          <a:off x="10876916" y="8131169"/>
          <a:ext cx="815022" cy="776348"/>
        </a:xfrm>
        <a:prstGeom prst="roundRect">
          <a:avLst/>
        </a:prstGeom>
        <a:noFill/>
        <a:ln w="1270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indent="0" algn="ctr"/>
          <a:r>
            <a:rPr lang="es-CL" sz="65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 el resultado es positivo, anótelo en el código 304 y luego trasladelo al código 31 de la línea 48</a:t>
          </a:r>
        </a:p>
        <a:p>
          <a:pPr marL="0" indent="0" algn="just"/>
          <a:endParaRPr lang="es-CL" sz="65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36</xdr:col>
      <xdr:colOff>365120</xdr:colOff>
      <xdr:row>35</xdr:row>
      <xdr:rowOff>71437</xdr:rowOff>
    </xdr:from>
    <xdr:to>
      <xdr:col>36</xdr:col>
      <xdr:colOff>492121</xdr:colOff>
      <xdr:row>43</xdr:row>
      <xdr:rowOff>95250</xdr:rowOff>
    </xdr:to>
    <xdr:sp macro="" textlink="">
      <xdr:nvSpPr>
        <xdr:cNvPr id="3" name="Cerrar corchete 2">
          <a:extLst>
            <a:ext uri="{FF2B5EF4-FFF2-40B4-BE49-F238E27FC236}">
              <a16:creationId xmlns:a16="http://schemas.microsoft.com/office/drawing/2014/main" id="{694C2385-B118-4958-8D16-87EC096A0697}"/>
            </a:ext>
          </a:extLst>
        </xdr:cNvPr>
        <xdr:cNvSpPr/>
      </xdr:nvSpPr>
      <xdr:spPr bwMode="auto">
        <a:xfrm flipH="1">
          <a:off x="10985495" y="7377112"/>
          <a:ext cx="60326" cy="1557338"/>
        </a:xfrm>
        <a:prstGeom prst="rightBracket">
          <a:avLst/>
        </a:prstGeom>
        <a:solidFill>
          <a:schemeClr val="bg1"/>
        </a:solidFill>
        <a:ln w="1905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36</xdr:col>
      <xdr:colOff>134939</xdr:colOff>
      <xdr:row>37</xdr:row>
      <xdr:rowOff>71441</xdr:rowOff>
    </xdr:from>
    <xdr:to>
      <xdr:col>36</xdr:col>
      <xdr:colOff>333378</xdr:colOff>
      <xdr:row>54</xdr:row>
      <xdr:rowOff>71437</xdr:rowOff>
    </xdr:to>
    <xdr:cxnSp macro="">
      <xdr:nvCxnSpPr>
        <xdr:cNvPr id="4" name="Conector angular 22">
          <a:extLst>
            <a:ext uri="{FF2B5EF4-FFF2-40B4-BE49-F238E27FC236}">
              <a16:creationId xmlns:a16="http://schemas.microsoft.com/office/drawing/2014/main" id="{A49FD9A0-63A1-4FFA-873E-E3BCAB4793DA}"/>
            </a:ext>
          </a:extLst>
        </xdr:cNvPr>
        <xdr:cNvCxnSpPr/>
      </xdr:nvCxnSpPr>
      <xdr:spPr bwMode="auto">
        <a:xfrm rot="5400000" flipH="1" flipV="1">
          <a:off x="9230523" y="9282907"/>
          <a:ext cx="3248021" cy="198439"/>
        </a:xfrm>
        <a:prstGeom prst="bentConnector3">
          <a:avLst>
            <a:gd name="adj1" fmla="val 100439"/>
          </a:avLst>
        </a:prstGeom>
        <a:solidFill>
          <a:srgbClr val="00FFFF"/>
        </a:solidFill>
        <a:ln w="9525" cap="flat" cmpd="sng" algn="ctr">
          <a:solidFill>
            <a:srgbClr val="008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36</xdr:col>
      <xdr:colOff>255914</xdr:colOff>
      <xdr:row>33</xdr:row>
      <xdr:rowOff>89338</xdr:rowOff>
    </xdr:from>
    <xdr:to>
      <xdr:col>39</xdr:col>
      <xdr:colOff>38100</xdr:colOff>
      <xdr:row>38</xdr:row>
      <xdr:rowOff>110360</xdr:rowOff>
    </xdr:to>
    <xdr:sp macro="" textlink="">
      <xdr:nvSpPr>
        <xdr:cNvPr id="5" name="Rectángulo redondeado 32">
          <a:extLst>
            <a:ext uri="{FF2B5EF4-FFF2-40B4-BE49-F238E27FC236}">
              <a16:creationId xmlns:a16="http://schemas.microsoft.com/office/drawing/2014/main" id="{38464B1D-4897-416C-970C-C89E6367E306}"/>
            </a:ext>
          </a:extLst>
        </xdr:cNvPr>
        <xdr:cNvSpPr/>
      </xdr:nvSpPr>
      <xdr:spPr bwMode="auto">
        <a:xfrm>
          <a:off x="10876289" y="7014013"/>
          <a:ext cx="782311" cy="973522"/>
        </a:xfrm>
        <a:prstGeom prst="roundRect">
          <a:avLst/>
        </a:prstGeom>
        <a:solidFill>
          <a:schemeClr val="bg1"/>
        </a:solidFill>
        <a:ln w="1270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just"/>
          <a:r>
            <a:rPr lang="es-CL" sz="65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Si el resultado es negativo, anótelo en el código 304 con signo menos y vea las instrucciones </a:t>
          </a:r>
          <a:r>
            <a:rPr lang="es-CL" sz="650" b="0" cap="none" spc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para la línea 47</a:t>
          </a:r>
        </a:p>
        <a:p>
          <a:pPr algn="just"/>
          <a:endParaRPr lang="es-CL" sz="6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34</xdr:col>
      <xdr:colOff>269865</xdr:colOff>
      <xdr:row>54</xdr:row>
      <xdr:rowOff>63500</xdr:rowOff>
    </xdr:from>
    <xdr:to>
      <xdr:col>36</xdr:col>
      <xdr:colOff>142875</xdr:colOff>
      <xdr:row>54</xdr:row>
      <xdr:rowOff>63504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85EAE23-B791-44B5-B543-82F5D2B0C43D}"/>
            </a:ext>
          </a:extLst>
        </xdr:cNvPr>
        <xdr:cNvCxnSpPr/>
      </xdr:nvCxnSpPr>
      <xdr:spPr bwMode="auto">
        <a:xfrm flipV="1">
          <a:off x="10204440" y="10998200"/>
          <a:ext cx="558810" cy="4"/>
        </a:xfrm>
        <a:prstGeom prst="line">
          <a:avLst/>
        </a:prstGeom>
        <a:solidFill>
          <a:srgbClr val="00FFFF"/>
        </a:solidFill>
        <a:ln w="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37</xdr:col>
      <xdr:colOff>85725</xdr:colOff>
      <xdr:row>83</xdr:row>
      <xdr:rowOff>0</xdr:rowOff>
    </xdr:from>
    <xdr:to>
      <xdr:col>38</xdr:col>
      <xdr:colOff>0</xdr:colOff>
      <xdr:row>83</xdr:row>
      <xdr:rowOff>0</xdr:rowOff>
    </xdr:to>
    <xdr:sp macro="" textlink="">
      <xdr:nvSpPr>
        <xdr:cNvPr id="7" name="Texto 156">
          <a:extLst>
            <a:ext uri="{FF2B5EF4-FFF2-40B4-BE49-F238E27FC236}">
              <a16:creationId xmlns:a16="http://schemas.microsoft.com/office/drawing/2014/main" id="{F04C0073-BBC5-451B-8FB7-2499109AC466}"/>
            </a:ext>
          </a:extLst>
        </xdr:cNvPr>
        <xdr:cNvSpPr txBox="1">
          <a:spLocks noChangeArrowheads="1"/>
        </xdr:cNvSpPr>
      </xdr:nvSpPr>
      <xdr:spPr bwMode="auto">
        <a:xfrm>
          <a:off x="11134725" y="17173575"/>
          <a:ext cx="2286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17560</xdr:colOff>
      <xdr:row>0</xdr:row>
      <xdr:rowOff>85807</xdr:rowOff>
    </xdr:from>
    <xdr:to>
      <xdr:col>25</xdr:col>
      <xdr:colOff>124240</xdr:colOff>
      <xdr:row>3</xdr:row>
      <xdr:rowOff>70565</xdr:rowOff>
    </xdr:to>
    <xdr:sp macro="" textlink="">
      <xdr:nvSpPr>
        <xdr:cNvPr id="8" name="Texto 91">
          <a:extLst>
            <a:ext uri="{FF2B5EF4-FFF2-40B4-BE49-F238E27FC236}">
              <a16:creationId xmlns:a16="http://schemas.microsoft.com/office/drawing/2014/main" id="{75256B37-2503-4EB7-9875-721CEE207614}"/>
            </a:ext>
          </a:extLst>
        </xdr:cNvPr>
        <xdr:cNvSpPr txBox="1">
          <a:spLocks noChangeArrowheads="1"/>
        </xdr:cNvSpPr>
      </xdr:nvSpPr>
      <xdr:spPr bwMode="auto">
        <a:xfrm>
          <a:off x="3875185" y="85807"/>
          <a:ext cx="3278505" cy="556258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L" sz="1100" b="1" i="0" strike="noStrike">
              <a:solidFill>
                <a:sysClr val="windowText" lastClr="000000"/>
              </a:solidFill>
              <a:latin typeface="Arial"/>
              <a:cs typeface="Arial"/>
            </a:rPr>
            <a:t>AÑO  TRIBUTARIO  2023</a:t>
          </a:r>
        </a:p>
        <a:p>
          <a:pPr algn="ctr" rtl="0">
            <a:defRPr sz="1000"/>
          </a:pPr>
          <a:r>
            <a:rPr lang="es-CL" sz="800" b="1" i="0" strike="noStrike">
              <a:solidFill>
                <a:sysClr val="windowText" lastClr="000000"/>
              </a:solidFill>
              <a:latin typeface="Arial"/>
              <a:cs typeface="Arial"/>
            </a:rPr>
            <a:t> IMPUESTOS ANUALES A LA RENTA</a:t>
          </a:r>
        </a:p>
      </xdr:txBody>
    </xdr:sp>
    <xdr:clientData/>
  </xdr:twoCellAnchor>
  <xdr:twoCellAnchor editAs="oneCell">
    <xdr:from>
      <xdr:col>11</xdr:col>
      <xdr:colOff>8281</xdr:colOff>
      <xdr:row>97</xdr:row>
      <xdr:rowOff>82826</xdr:rowOff>
    </xdr:from>
    <xdr:to>
      <xdr:col>14</xdr:col>
      <xdr:colOff>182886</xdr:colOff>
      <xdr:row>99</xdr:row>
      <xdr:rowOff>810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D60C1DF-5A48-4ECD-839C-D63B08858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0081" y="20466326"/>
          <a:ext cx="1060430" cy="298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57150</xdr:rowOff>
    </xdr:from>
    <xdr:to>
      <xdr:col>2</xdr:col>
      <xdr:colOff>619125</xdr:colOff>
      <xdr:row>4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F4A751-F48E-4E88-87CB-A25B86713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9429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256541</xdr:colOff>
      <xdr:row>39</xdr:row>
      <xdr:rowOff>63494</xdr:rowOff>
    </xdr:from>
    <xdr:to>
      <xdr:col>39</xdr:col>
      <xdr:colOff>71438</xdr:colOff>
      <xdr:row>43</xdr:row>
      <xdr:rowOff>68317</xdr:rowOff>
    </xdr:to>
    <xdr:sp macro="" textlink="">
      <xdr:nvSpPr>
        <xdr:cNvPr id="2" name="Rectángulo redondeado 20">
          <a:extLst>
            <a:ext uri="{FF2B5EF4-FFF2-40B4-BE49-F238E27FC236}">
              <a16:creationId xmlns:a16="http://schemas.microsoft.com/office/drawing/2014/main" id="{3A6B83EF-28AF-475F-9BA4-813E2E896077}"/>
            </a:ext>
          </a:extLst>
        </xdr:cNvPr>
        <xdr:cNvSpPr/>
      </xdr:nvSpPr>
      <xdr:spPr bwMode="auto">
        <a:xfrm>
          <a:off x="11229341" y="8140694"/>
          <a:ext cx="815022" cy="776348"/>
        </a:xfrm>
        <a:prstGeom prst="roundRect">
          <a:avLst/>
        </a:prstGeom>
        <a:noFill/>
        <a:ln w="1270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indent="0" algn="ctr"/>
          <a:r>
            <a:rPr lang="es-CL" sz="65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 el resultado es positivo, anótelo en el código 304 y luego trasladelo al código 31 de la línea 48</a:t>
          </a:r>
        </a:p>
        <a:p>
          <a:pPr marL="0" indent="0" algn="just"/>
          <a:endParaRPr lang="es-CL" sz="65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36</xdr:col>
      <xdr:colOff>365120</xdr:colOff>
      <xdr:row>35</xdr:row>
      <xdr:rowOff>71437</xdr:rowOff>
    </xdr:from>
    <xdr:to>
      <xdr:col>36</xdr:col>
      <xdr:colOff>492121</xdr:colOff>
      <xdr:row>43</xdr:row>
      <xdr:rowOff>95250</xdr:rowOff>
    </xdr:to>
    <xdr:sp macro="" textlink="">
      <xdr:nvSpPr>
        <xdr:cNvPr id="3" name="Cerrar corchete 2">
          <a:extLst>
            <a:ext uri="{FF2B5EF4-FFF2-40B4-BE49-F238E27FC236}">
              <a16:creationId xmlns:a16="http://schemas.microsoft.com/office/drawing/2014/main" id="{592F6702-9D36-435D-8741-4FC10593CA04}"/>
            </a:ext>
          </a:extLst>
        </xdr:cNvPr>
        <xdr:cNvSpPr/>
      </xdr:nvSpPr>
      <xdr:spPr bwMode="auto">
        <a:xfrm flipH="1">
          <a:off x="11337920" y="7386637"/>
          <a:ext cx="60326" cy="1557338"/>
        </a:xfrm>
        <a:prstGeom prst="rightBracket">
          <a:avLst/>
        </a:prstGeom>
        <a:solidFill>
          <a:schemeClr val="bg1"/>
        </a:solidFill>
        <a:ln w="1905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36</xdr:col>
      <xdr:colOff>134939</xdr:colOff>
      <xdr:row>37</xdr:row>
      <xdr:rowOff>71441</xdr:rowOff>
    </xdr:from>
    <xdr:to>
      <xdr:col>36</xdr:col>
      <xdr:colOff>333378</xdr:colOff>
      <xdr:row>54</xdr:row>
      <xdr:rowOff>71437</xdr:rowOff>
    </xdr:to>
    <xdr:cxnSp macro="">
      <xdr:nvCxnSpPr>
        <xdr:cNvPr id="4" name="Conector angular 22">
          <a:extLst>
            <a:ext uri="{FF2B5EF4-FFF2-40B4-BE49-F238E27FC236}">
              <a16:creationId xmlns:a16="http://schemas.microsoft.com/office/drawing/2014/main" id="{D1B658D2-42E9-425B-A267-4A221EFB9D79}"/>
            </a:ext>
          </a:extLst>
        </xdr:cNvPr>
        <xdr:cNvCxnSpPr/>
      </xdr:nvCxnSpPr>
      <xdr:spPr bwMode="auto">
        <a:xfrm rot="5400000" flipH="1" flipV="1">
          <a:off x="9582948" y="9292432"/>
          <a:ext cx="3248021" cy="198439"/>
        </a:xfrm>
        <a:prstGeom prst="bentConnector3">
          <a:avLst>
            <a:gd name="adj1" fmla="val 100439"/>
          </a:avLst>
        </a:prstGeom>
        <a:solidFill>
          <a:srgbClr val="00FFFF"/>
        </a:solidFill>
        <a:ln w="9525" cap="flat" cmpd="sng" algn="ctr">
          <a:solidFill>
            <a:srgbClr val="008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36</xdr:col>
      <xdr:colOff>255914</xdr:colOff>
      <xdr:row>33</xdr:row>
      <xdr:rowOff>89338</xdr:rowOff>
    </xdr:from>
    <xdr:to>
      <xdr:col>39</xdr:col>
      <xdr:colOff>38100</xdr:colOff>
      <xdr:row>38</xdr:row>
      <xdr:rowOff>110360</xdr:rowOff>
    </xdr:to>
    <xdr:sp macro="" textlink="">
      <xdr:nvSpPr>
        <xdr:cNvPr id="5" name="Rectángulo redondeado 32">
          <a:extLst>
            <a:ext uri="{FF2B5EF4-FFF2-40B4-BE49-F238E27FC236}">
              <a16:creationId xmlns:a16="http://schemas.microsoft.com/office/drawing/2014/main" id="{41A02E33-DF08-4DBA-A23D-9A9D134480CD}"/>
            </a:ext>
          </a:extLst>
        </xdr:cNvPr>
        <xdr:cNvSpPr/>
      </xdr:nvSpPr>
      <xdr:spPr bwMode="auto">
        <a:xfrm>
          <a:off x="11228714" y="7023538"/>
          <a:ext cx="782311" cy="973522"/>
        </a:xfrm>
        <a:prstGeom prst="roundRect">
          <a:avLst/>
        </a:prstGeom>
        <a:solidFill>
          <a:schemeClr val="bg1"/>
        </a:solidFill>
        <a:ln w="1270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just"/>
          <a:r>
            <a:rPr lang="es-CL" sz="65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Si el resultado es negativo, anótelo en el código 304 con signo menos y vea las instrucciones </a:t>
          </a:r>
          <a:r>
            <a:rPr lang="es-CL" sz="650" b="0" cap="none" spc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para la línea 47</a:t>
          </a:r>
        </a:p>
        <a:p>
          <a:pPr algn="just"/>
          <a:endParaRPr lang="es-CL" sz="6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34</xdr:col>
      <xdr:colOff>269865</xdr:colOff>
      <xdr:row>54</xdr:row>
      <xdr:rowOff>63500</xdr:rowOff>
    </xdr:from>
    <xdr:to>
      <xdr:col>36</xdr:col>
      <xdr:colOff>142875</xdr:colOff>
      <xdr:row>54</xdr:row>
      <xdr:rowOff>63504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0CD0CD8-FD77-4BEF-B447-3B7D838515F4}"/>
            </a:ext>
          </a:extLst>
        </xdr:cNvPr>
        <xdr:cNvCxnSpPr/>
      </xdr:nvCxnSpPr>
      <xdr:spPr bwMode="auto">
        <a:xfrm flipV="1">
          <a:off x="10556865" y="11007725"/>
          <a:ext cx="558810" cy="4"/>
        </a:xfrm>
        <a:prstGeom prst="line">
          <a:avLst/>
        </a:prstGeom>
        <a:solidFill>
          <a:srgbClr val="00FFFF"/>
        </a:solidFill>
        <a:ln w="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37</xdr:col>
      <xdr:colOff>85725</xdr:colOff>
      <xdr:row>83</xdr:row>
      <xdr:rowOff>0</xdr:rowOff>
    </xdr:from>
    <xdr:to>
      <xdr:col>38</xdr:col>
      <xdr:colOff>0</xdr:colOff>
      <xdr:row>83</xdr:row>
      <xdr:rowOff>0</xdr:rowOff>
    </xdr:to>
    <xdr:sp macro="" textlink="">
      <xdr:nvSpPr>
        <xdr:cNvPr id="7" name="Texto 156">
          <a:extLst>
            <a:ext uri="{FF2B5EF4-FFF2-40B4-BE49-F238E27FC236}">
              <a16:creationId xmlns:a16="http://schemas.microsoft.com/office/drawing/2014/main" id="{334A8C45-1742-4EDF-BE26-D0D76E0A742D}"/>
            </a:ext>
          </a:extLst>
        </xdr:cNvPr>
        <xdr:cNvSpPr txBox="1">
          <a:spLocks noChangeArrowheads="1"/>
        </xdr:cNvSpPr>
      </xdr:nvSpPr>
      <xdr:spPr bwMode="auto">
        <a:xfrm>
          <a:off x="11487150" y="17116425"/>
          <a:ext cx="2286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17560</xdr:colOff>
      <xdr:row>0</xdr:row>
      <xdr:rowOff>85807</xdr:rowOff>
    </xdr:from>
    <xdr:to>
      <xdr:col>25</xdr:col>
      <xdr:colOff>124240</xdr:colOff>
      <xdr:row>3</xdr:row>
      <xdr:rowOff>70565</xdr:rowOff>
    </xdr:to>
    <xdr:sp macro="" textlink="">
      <xdr:nvSpPr>
        <xdr:cNvPr id="8" name="Texto 91">
          <a:extLst>
            <a:ext uri="{FF2B5EF4-FFF2-40B4-BE49-F238E27FC236}">
              <a16:creationId xmlns:a16="http://schemas.microsoft.com/office/drawing/2014/main" id="{85CC55B3-1B30-4A5C-8B4F-A4D8BF9772D8}"/>
            </a:ext>
          </a:extLst>
        </xdr:cNvPr>
        <xdr:cNvSpPr txBox="1">
          <a:spLocks noChangeArrowheads="1"/>
        </xdr:cNvSpPr>
      </xdr:nvSpPr>
      <xdr:spPr bwMode="auto">
        <a:xfrm>
          <a:off x="3875185" y="85807"/>
          <a:ext cx="3278505" cy="556258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L" sz="1100" b="1" i="0" strike="noStrike">
              <a:solidFill>
                <a:sysClr val="windowText" lastClr="000000"/>
              </a:solidFill>
              <a:latin typeface="Arial"/>
              <a:cs typeface="Arial"/>
            </a:rPr>
            <a:t>AÑO  TRIBUTARIO  2023</a:t>
          </a:r>
        </a:p>
        <a:p>
          <a:pPr algn="ctr" rtl="0">
            <a:defRPr sz="1000"/>
          </a:pPr>
          <a:r>
            <a:rPr lang="es-CL" sz="800" b="1" i="0" strike="noStrike">
              <a:solidFill>
                <a:sysClr val="windowText" lastClr="000000"/>
              </a:solidFill>
              <a:latin typeface="Arial"/>
              <a:cs typeface="Arial"/>
            </a:rPr>
            <a:t> IMPUESTOS ANUALES A LA RENTA</a:t>
          </a:r>
        </a:p>
      </xdr:txBody>
    </xdr:sp>
    <xdr:clientData/>
  </xdr:twoCellAnchor>
  <xdr:twoCellAnchor editAs="oneCell">
    <xdr:from>
      <xdr:col>11</xdr:col>
      <xdr:colOff>8281</xdr:colOff>
      <xdr:row>97</xdr:row>
      <xdr:rowOff>82826</xdr:rowOff>
    </xdr:from>
    <xdr:to>
      <xdr:col>14</xdr:col>
      <xdr:colOff>182886</xdr:colOff>
      <xdr:row>99</xdr:row>
      <xdr:rowOff>8747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2C9130-B46E-4FD8-A431-37DD57D65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0081" y="20409176"/>
          <a:ext cx="1060430" cy="2989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256541</xdr:colOff>
      <xdr:row>39</xdr:row>
      <xdr:rowOff>63494</xdr:rowOff>
    </xdr:from>
    <xdr:to>
      <xdr:col>39</xdr:col>
      <xdr:colOff>71438</xdr:colOff>
      <xdr:row>43</xdr:row>
      <xdr:rowOff>68317</xdr:rowOff>
    </xdr:to>
    <xdr:sp macro="" textlink="">
      <xdr:nvSpPr>
        <xdr:cNvPr id="2" name="Rectángulo redondeado 20">
          <a:extLst>
            <a:ext uri="{FF2B5EF4-FFF2-40B4-BE49-F238E27FC236}">
              <a16:creationId xmlns:a16="http://schemas.microsoft.com/office/drawing/2014/main" id="{E261A5B3-2FE4-499D-AAE0-49BC7A229CBB}"/>
            </a:ext>
          </a:extLst>
        </xdr:cNvPr>
        <xdr:cNvSpPr/>
      </xdr:nvSpPr>
      <xdr:spPr bwMode="auto">
        <a:xfrm>
          <a:off x="11229341" y="8140694"/>
          <a:ext cx="815022" cy="776348"/>
        </a:xfrm>
        <a:prstGeom prst="roundRect">
          <a:avLst/>
        </a:prstGeom>
        <a:noFill/>
        <a:ln w="1270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indent="0" algn="ctr"/>
          <a:r>
            <a:rPr lang="es-CL" sz="65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 el resultado es positivo, anótelo en el código 304 y luego trasladelo al código 31 de la línea 48</a:t>
          </a:r>
        </a:p>
        <a:p>
          <a:pPr marL="0" indent="0" algn="just"/>
          <a:endParaRPr lang="es-CL" sz="65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36</xdr:col>
      <xdr:colOff>365120</xdr:colOff>
      <xdr:row>35</xdr:row>
      <xdr:rowOff>71437</xdr:rowOff>
    </xdr:from>
    <xdr:to>
      <xdr:col>36</xdr:col>
      <xdr:colOff>492121</xdr:colOff>
      <xdr:row>43</xdr:row>
      <xdr:rowOff>95250</xdr:rowOff>
    </xdr:to>
    <xdr:sp macro="" textlink="">
      <xdr:nvSpPr>
        <xdr:cNvPr id="3" name="Cerrar corchete 2">
          <a:extLst>
            <a:ext uri="{FF2B5EF4-FFF2-40B4-BE49-F238E27FC236}">
              <a16:creationId xmlns:a16="http://schemas.microsoft.com/office/drawing/2014/main" id="{9FB0DA76-F71E-447E-9AF0-5FDB3716F53F}"/>
            </a:ext>
          </a:extLst>
        </xdr:cNvPr>
        <xdr:cNvSpPr/>
      </xdr:nvSpPr>
      <xdr:spPr bwMode="auto">
        <a:xfrm flipH="1">
          <a:off x="11337920" y="7386637"/>
          <a:ext cx="60326" cy="1557338"/>
        </a:xfrm>
        <a:prstGeom prst="rightBracket">
          <a:avLst/>
        </a:prstGeom>
        <a:solidFill>
          <a:schemeClr val="bg1"/>
        </a:solidFill>
        <a:ln w="1905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36</xdr:col>
      <xdr:colOff>134939</xdr:colOff>
      <xdr:row>37</xdr:row>
      <xdr:rowOff>71441</xdr:rowOff>
    </xdr:from>
    <xdr:to>
      <xdr:col>36</xdr:col>
      <xdr:colOff>333378</xdr:colOff>
      <xdr:row>54</xdr:row>
      <xdr:rowOff>71437</xdr:rowOff>
    </xdr:to>
    <xdr:cxnSp macro="">
      <xdr:nvCxnSpPr>
        <xdr:cNvPr id="4" name="Conector angular 22">
          <a:extLst>
            <a:ext uri="{FF2B5EF4-FFF2-40B4-BE49-F238E27FC236}">
              <a16:creationId xmlns:a16="http://schemas.microsoft.com/office/drawing/2014/main" id="{4163A100-CBA0-4981-A8BE-E68CA05E385C}"/>
            </a:ext>
          </a:extLst>
        </xdr:cNvPr>
        <xdr:cNvCxnSpPr/>
      </xdr:nvCxnSpPr>
      <xdr:spPr bwMode="auto">
        <a:xfrm rot="5400000" flipH="1" flipV="1">
          <a:off x="9582948" y="9292432"/>
          <a:ext cx="3248021" cy="198439"/>
        </a:xfrm>
        <a:prstGeom prst="bentConnector3">
          <a:avLst>
            <a:gd name="adj1" fmla="val 100439"/>
          </a:avLst>
        </a:prstGeom>
        <a:solidFill>
          <a:srgbClr val="00FFFF"/>
        </a:solidFill>
        <a:ln w="9525" cap="flat" cmpd="sng" algn="ctr">
          <a:solidFill>
            <a:srgbClr val="008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36</xdr:col>
      <xdr:colOff>255914</xdr:colOff>
      <xdr:row>33</xdr:row>
      <xdr:rowOff>89338</xdr:rowOff>
    </xdr:from>
    <xdr:to>
      <xdr:col>39</xdr:col>
      <xdr:colOff>38100</xdr:colOff>
      <xdr:row>38</xdr:row>
      <xdr:rowOff>110360</xdr:rowOff>
    </xdr:to>
    <xdr:sp macro="" textlink="">
      <xdr:nvSpPr>
        <xdr:cNvPr id="5" name="Rectángulo redondeado 32">
          <a:extLst>
            <a:ext uri="{FF2B5EF4-FFF2-40B4-BE49-F238E27FC236}">
              <a16:creationId xmlns:a16="http://schemas.microsoft.com/office/drawing/2014/main" id="{6037357A-7686-4860-97C0-63672D276B0D}"/>
            </a:ext>
          </a:extLst>
        </xdr:cNvPr>
        <xdr:cNvSpPr/>
      </xdr:nvSpPr>
      <xdr:spPr bwMode="auto">
        <a:xfrm>
          <a:off x="11228714" y="7023538"/>
          <a:ext cx="782311" cy="973522"/>
        </a:xfrm>
        <a:prstGeom prst="roundRect">
          <a:avLst/>
        </a:prstGeom>
        <a:solidFill>
          <a:schemeClr val="bg1"/>
        </a:solidFill>
        <a:ln w="1270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just"/>
          <a:r>
            <a:rPr lang="es-CL" sz="65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Si el resultado es negativo, anótelo en el código 304 con signo menos y vea las instrucciones </a:t>
          </a:r>
          <a:r>
            <a:rPr lang="es-CL" sz="650" b="0" cap="none" spc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para la línea 47</a:t>
          </a:r>
        </a:p>
        <a:p>
          <a:pPr algn="just"/>
          <a:endParaRPr lang="es-CL" sz="6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34</xdr:col>
      <xdr:colOff>269865</xdr:colOff>
      <xdr:row>54</xdr:row>
      <xdr:rowOff>63500</xdr:rowOff>
    </xdr:from>
    <xdr:to>
      <xdr:col>36</xdr:col>
      <xdr:colOff>142875</xdr:colOff>
      <xdr:row>54</xdr:row>
      <xdr:rowOff>63504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1D40DC50-D4A8-450D-BF41-1383B04CBAFC}"/>
            </a:ext>
          </a:extLst>
        </xdr:cNvPr>
        <xdr:cNvCxnSpPr/>
      </xdr:nvCxnSpPr>
      <xdr:spPr bwMode="auto">
        <a:xfrm flipV="1">
          <a:off x="10556865" y="11007725"/>
          <a:ext cx="558810" cy="4"/>
        </a:xfrm>
        <a:prstGeom prst="line">
          <a:avLst/>
        </a:prstGeom>
        <a:solidFill>
          <a:srgbClr val="00FFFF"/>
        </a:solidFill>
        <a:ln w="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37</xdr:col>
      <xdr:colOff>85725</xdr:colOff>
      <xdr:row>83</xdr:row>
      <xdr:rowOff>0</xdr:rowOff>
    </xdr:from>
    <xdr:to>
      <xdr:col>38</xdr:col>
      <xdr:colOff>0</xdr:colOff>
      <xdr:row>83</xdr:row>
      <xdr:rowOff>0</xdr:rowOff>
    </xdr:to>
    <xdr:sp macro="" textlink="">
      <xdr:nvSpPr>
        <xdr:cNvPr id="7" name="Texto 156">
          <a:extLst>
            <a:ext uri="{FF2B5EF4-FFF2-40B4-BE49-F238E27FC236}">
              <a16:creationId xmlns:a16="http://schemas.microsoft.com/office/drawing/2014/main" id="{BABB7A7A-FC5B-431D-BA92-FE7B213B7850}"/>
            </a:ext>
          </a:extLst>
        </xdr:cNvPr>
        <xdr:cNvSpPr txBox="1">
          <a:spLocks noChangeArrowheads="1"/>
        </xdr:cNvSpPr>
      </xdr:nvSpPr>
      <xdr:spPr bwMode="auto">
        <a:xfrm>
          <a:off x="11487150" y="17116425"/>
          <a:ext cx="2286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17560</xdr:colOff>
      <xdr:row>0</xdr:row>
      <xdr:rowOff>85807</xdr:rowOff>
    </xdr:from>
    <xdr:to>
      <xdr:col>25</xdr:col>
      <xdr:colOff>124240</xdr:colOff>
      <xdr:row>3</xdr:row>
      <xdr:rowOff>70565</xdr:rowOff>
    </xdr:to>
    <xdr:sp macro="" textlink="">
      <xdr:nvSpPr>
        <xdr:cNvPr id="8" name="Texto 91">
          <a:extLst>
            <a:ext uri="{FF2B5EF4-FFF2-40B4-BE49-F238E27FC236}">
              <a16:creationId xmlns:a16="http://schemas.microsoft.com/office/drawing/2014/main" id="{12BCA42E-2747-44D5-A14A-F3687EC34790}"/>
            </a:ext>
          </a:extLst>
        </xdr:cNvPr>
        <xdr:cNvSpPr txBox="1">
          <a:spLocks noChangeArrowheads="1"/>
        </xdr:cNvSpPr>
      </xdr:nvSpPr>
      <xdr:spPr bwMode="auto">
        <a:xfrm>
          <a:off x="3875185" y="85807"/>
          <a:ext cx="3278505" cy="556258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L" sz="1100" b="1" i="0" strike="noStrike">
              <a:solidFill>
                <a:sysClr val="windowText" lastClr="000000"/>
              </a:solidFill>
              <a:latin typeface="Arial"/>
              <a:cs typeface="Arial"/>
            </a:rPr>
            <a:t>AÑO  TRIBUTARIO  2023</a:t>
          </a:r>
        </a:p>
        <a:p>
          <a:pPr algn="ctr" rtl="0">
            <a:defRPr sz="1000"/>
          </a:pPr>
          <a:r>
            <a:rPr lang="es-CL" sz="800" b="1" i="0" strike="noStrike">
              <a:solidFill>
                <a:sysClr val="windowText" lastClr="000000"/>
              </a:solidFill>
              <a:latin typeface="Arial"/>
              <a:cs typeface="Arial"/>
            </a:rPr>
            <a:t> IMPUESTOS ANUALES A LA RENTA</a:t>
          </a:r>
        </a:p>
      </xdr:txBody>
    </xdr:sp>
    <xdr:clientData/>
  </xdr:twoCellAnchor>
  <xdr:twoCellAnchor editAs="oneCell">
    <xdr:from>
      <xdr:col>11</xdr:col>
      <xdr:colOff>8281</xdr:colOff>
      <xdr:row>97</xdr:row>
      <xdr:rowOff>82826</xdr:rowOff>
    </xdr:from>
    <xdr:to>
      <xdr:col>14</xdr:col>
      <xdr:colOff>179711</xdr:colOff>
      <xdr:row>99</xdr:row>
      <xdr:rowOff>11922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930F2FF-BC2B-42B0-8BB4-99794F653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0081" y="20409176"/>
          <a:ext cx="1060430" cy="3132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rardo.escudero\Mis%20documentos\Escritorio\Great\Hoja%20de%20Trabajo\Cuadratura\Cuadratura%20DDJJ%20DGC%20V2%20Cuenta%20AT%202013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versoCon"/>
      <sheetName val="ReversoCon"/>
      <sheetName val="Instrucciones"/>
      <sheetName val="Registrar F.22 AT.2013"/>
      <sheetName val="Registrar F.22 AT.2012"/>
      <sheetName val="Registrar DDJJ 1872"/>
      <sheetName val="1846 Res.Balance"/>
      <sheetName val="1846 Base Imponible"/>
      <sheetName val="Datos 1847"/>
      <sheetName val="Hoja de Trabajo"/>
      <sheetName val="Anexo HT Corr.Mon."/>
      <sheetName val="Comprobacion Analitica"/>
      <sheetName val="Factor Corr.Mon."/>
      <sheetName val="Anexo 1 AT.2013"/>
      <sheetName val="Anexo 2 AT.2013"/>
      <sheetName val="F1846 (AT.2013)"/>
      <sheetName val="F1847 (AT.2013)"/>
      <sheetName val="F1872 (AT.2013)"/>
      <sheetName val="Anexo (AT.2011)"/>
      <sheetName val="Anexo 2 (AT.2011)"/>
    </sheetNames>
    <sheetDataSet>
      <sheetData sheetId="0"/>
      <sheetData sheetId="1"/>
      <sheetData sheetId="2"/>
      <sheetData sheetId="3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83319-8784-416F-9419-A71BF51E2A68}">
  <dimension ref="B2:K100"/>
  <sheetViews>
    <sheetView showGridLines="0" tabSelected="1" topLeftCell="A25" zoomScale="150" zoomScaleNormal="150" workbookViewId="0">
      <selection activeCell="C30" sqref="C30"/>
    </sheetView>
  </sheetViews>
  <sheetFormatPr baseColWidth="10" defaultColWidth="8.81640625" defaultRowHeight="14.5" x14ac:dyDescent="0.35"/>
  <cols>
    <col min="1" max="1" width="5.26953125" customWidth="1"/>
    <col min="2" max="2" width="14.453125" customWidth="1"/>
    <col min="3" max="3" width="58.1796875" customWidth="1"/>
    <col min="4" max="4" width="18.81640625" customWidth="1"/>
    <col min="5" max="5" width="18.453125" style="2" customWidth="1"/>
    <col min="6" max="6" width="16.7265625" style="3" bestFit="1" customWidth="1"/>
    <col min="7" max="7" width="15.7265625" customWidth="1"/>
    <col min="8" max="8" width="18.26953125" bestFit="1" customWidth="1"/>
    <col min="9" max="9" width="15.7265625" customWidth="1"/>
    <col min="10" max="10" width="12" customWidth="1"/>
    <col min="11" max="11" width="17.7265625" customWidth="1"/>
  </cols>
  <sheetData>
    <row r="2" spans="2:11" x14ac:dyDescent="0.35">
      <c r="C2" s="1" t="s">
        <v>433</v>
      </c>
    </row>
    <row r="4" spans="2:11" x14ac:dyDescent="0.35">
      <c r="B4" s="4" t="s">
        <v>442</v>
      </c>
      <c r="C4" s="5"/>
      <c r="D4" s="5"/>
      <c r="E4" s="6"/>
      <c r="F4" s="7"/>
      <c r="H4" s="8" t="s">
        <v>447</v>
      </c>
      <c r="I4" s="9"/>
      <c r="J4" s="9"/>
      <c r="K4" s="9"/>
    </row>
    <row r="5" spans="2:11" x14ac:dyDescent="0.35">
      <c r="D5" s="5"/>
      <c r="E5" s="6"/>
      <c r="F5" s="7"/>
    </row>
    <row r="6" spans="2:11" x14ac:dyDescent="0.35">
      <c r="B6" s="10" t="s">
        <v>0</v>
      </c>
      <c r="D6" s="5"/>
      <c r="E6" s="6"/>
      <c r="F6" s="7"/>
      <c r="H6" s="10" t="s">
        <v>1</v>
      </c>
    </row>
    <row r="7" spans="2:11" x14ac:dyDescent="0.35">
      <c r="B7" s="11" t="s">
        <v>2</v>
      </c>
      <c r="C7" s="11" t="s">
        <v>3</v>
      </c>
      <c r="D7" s="11" t="s">
        <v>4</v>
      </c>
      <c r="E7" s="6"/>
      <c r="F7" s="12">
        <f>+D35</f>
        <v>69944100</v>
      </c>
      <c r="G7" s="13"/>
      <c r="H7" s="14" t="s">
        <v>5</v>
      </c>
      <c r="I7" s="14" t="s">
        <v>6</v>
      </c>
      <c r="J7" s="14" t="s">
        <v>7</v>
      </c>
      <c r="K7" s="14" t="s">
        <v>8</v>
      </c>
    </row>
    <row r="8" spans="2:11" x14ac:dyDescent="0.35">
      <c r="B8" s="15">
        <v>44713</v>
      </c>
      <c r="C8" s="16" t="s">
        <v>9</v>
      </c>
      <c r="D8" s="17">
        <v>25000000</v>
      </c>
      <c r="E8" s="6"/>
      <c r="F8" s="12">
        <f>-D8</f>
        <v>-25000000</v>
      </c>
      <c r="G8" s="13"/>
      <c r="H8" s="18" t="s">
        <v>10</v>
      </c>
      <c r="I8" s="19">
        <v>19000000</v>
      </c>
      <c r="J8" s="19">
        <f>+I8*0.19</f>
        <v>3610000</v>
      </c>
      <c r="K8" s="19">
        <f>+I8+J8</f>
        <v>22610000</v>
      </c>
    </row>
    <row r="9" spans="2:11" x14ac:dyDescent="0.35">
      <c r="B9" s="15" t="s">
        <v>11</v>
      </c>
      <c r="C9" s="16" t="s">
        <v>12</v>
      </c>
      <c r="D9" s="17">
        <f>+K12-I20</f>
        <v>95438000</v>
      </c>
      <c r="E9" s="6"/>
      <c r="F9" s="12">
        <f>-D10</f>
        <v>-8000000</v>
      </c>
      <c r="G9" s="13"/>
      <c r="I9" s="20"/>
      <c r="J9" s="20"/>
      <c r="K9" s="20"/>
    </row>
    <row r="10" spans="2:11" x14ac:dyDescent="0.35">
      <c r="B10" s="15">
        <v>44727</v>
      </c>
      <c r="C10" s="16" t="s">
        <v>13</v>
      </c>
      <c r="D10" s="17">
        <v>8000000</v>
      </c>
      <c r="E10" s="6" t="s">
        <v>428</v>
      </c>
      <c r="F10" s="6" t="s">
        <v>429</v>
      </c>
      <c r="G10" s="13"/>
      <c r="H10" s="10" t="s">
        <v>14</v>
      </c>
      <c r="I10" s="20"/>
      <c r="J10" s="20"/>
      <c r="K10" s="20"/>
    </row>
    <row r="11" spans="2:11" ht="29" x14ac:dyDescent="0.35">
      <c r="B11" s="15">
        <v>44918</v>
      </c>
      <c r="C11" s="21" t="s">
        <v>440</v>
      </c>
      <c r="D11" s="17">
        <v>1300000</v>
      </c>
      <c r="E11" s="6">
        <f>TRUNC(27/(100-27),6)</f>
        <v>0.369863</v>
      </c>
      <c r="F11" s="248">
        <f>+D11*E11</f>
        <v>480821.9</v>
      </c>
      <c r="G11" s="13"/>
      <c r="H11" s="14" t="s">
        <v>5</v>
      </c>
      <c r="I11" s="14" t="s">
        <v>6</v>
      </c>
      <c r="J11" s="14" t="s">
        <v>7</v>
      </c>
      <c r="K11" s="14" t="s">
        <v>8</v>
      </c>
    </row>
    <row r="12" spans="2:11" ht="29" x14ac:dyDescent="0.35">
      <c r="B12" s="15">
        <v>44919</v>
      </c>
      <c r="C12" s="21" t="s">
        <v>455</v>
      </c>
      <c r="D12" s="17">
        <v>2900000</v>
      </c>
      <c r="E12" s="6">
        <f>TRUNC(10/(100-10),6)</f>
        <v>0.111111</v>
      </c>
      <c r="F12" s="248">
        <f>+D12*E12</f>
        <v>322221.90000000002</v>
      </c>
      <c r="G12" s="13"/>
      <c r="H12" s="18" t="s">
        <v>15</v>
      </c>
      <c r="I12" s="19">
        <v>85000000</v>
      </c>
      <c r="J12" s="19">
        <f>+I12*0.19</f>
        <v>16150000</v>
      </c>
      <c r="K12" s="19">
        <f>+I12+J12</f>
        <v>101150000</v>
      </c>
    </row>
    <row r="13" spans="2:11" x14ac:dyDescent="0.35">
      <c r="B13" s="15">
        <v>44920</v>
      </c>
      <c r="C13" s="16" t="s">
        <v>457</v>
      </c>
      <c r="D13" s="17">
        <v>755100</v>
      </c>
      <c r="E13" s="6"/>
      <c r="F13" s="12">
        <f>+D18</f>
        <v>7000000</v>
      </c>
      <c r="G13" s="13"/>
    </row>
    <row r="14" spans="2:11" x14ac:dyDescent="0.35">
      <c r="B14" s="22"/>
      <c r="C14" s="23" t="s">
        <v>16</v>
      </c>
      <c r="D14" s="24">
        <f>SUM(D8:D13)</f>
        <v>133393100</v>
      </c>
      <c r="F14" s="25">
        <f>+D19</f>
        <v>14000.000000000002</v>
      </c>
      <c r="G14" s="13"/>
      <c r="J14" s="20"/>
      <c r="K14" s="20"/>
    </row>
    <row r="15" spans="2:11" x14ac:dyDescent="0.35">
      <c r="F15" s="25">
        <f>+D20</f>
        <v>500000</v>
      </c>
      <c r="G15" s="13"/>
      <c r="H15" s="8" t="s">
        <v>443</v>
      </c>
    </row>
    <row r="16" spans="2:11" x14ac:dyDescent="0.35">
      <c r="B16" s="10" t="s">
        <v>17</v>
      </c>
      <c r="D16" s="5"/>
      <c r="F16" s="25">
        <f>+D21</f>
        <v>2980500</v>
      </c>
      <c r="G16" s="26" t="s">
        <v>18</v>
      </c>
      <c r="I16" s="18" t="s">
        <v>8</v>
      </c>
      <c r="J16" s="18" t="s">
        <v>6</v>
      </c>
    </row>
    <row r="17" spans="2:11" x14ac:dyDescent="0.35">
      <c r="B17" s="11" t="s">
        <v>2</v>
      </c>
      <c r="C17" s="11" t="s">
        <v>3</v>
      </c>
      <c r="D17" s="11" t="s">
        <v>4</v>
      </c>
      <c r="F17" s="25">
        <f>+D23</f>
        <v>380000</v>
      </c>
      <c r="G17" s="26" t="s">
        <v>19</v>
      </c>
      <c r="H17" s="252" t="s">
        <v>456</v>
      </c>
      <c r="I17" s="27">
        <v>1190000</v>
      </c>
      <c r="J17" s="254">
        <f>+I17/1.19</f>
        <v>1000000</v>
      </c>
      <c r="K17" s="20"/>
    </row>
    <row r="18" spans="2:11" x14ac:dyDescent="0.35">
      <c r="B18" s="28">
        <v>44864</v>
      </c>
      <c r="C18" s="29" t="s">
        <v>458</v>
      </c>
      <c r="D18" s="30">
        <v>7000000</v>
      </c>
      <c r="F18" s="25">
        <f>+D24</f>
        <v>6000000</v>
      </c>
      <c r="G18" s="26" t="s">
        <v>20</v>
      </c>
      <c r="H18" s="1024" t="s">
        <v>441</v>
      </c>
      <c r="I18" s="35">
        <f>3000000*1.19</f>
        <v>3570000</v>
      </c>
      <c r="J18" s="292">
        <f t="shared" ref="J18:J19" si="0">+I18/1.19</f>
        <v>3000000</v>
      </c>
      <c r="K18" s="20"/>
    </row>
    <row r="19" spans="2:11" x14ac:dyDescent="0.35">
      <c r="B19" s="31">
        <v>44797</v>
      </c>
      <c r="C19" s="32" t="s">
        <v>22</v>
      </c>
      <c r="D19" s="33">
        <f>400000*3.5%</f>
        <v>14000.000000000002</v>
      </c>
      <c r="E19" s="2" t="s">
        <v>23</v>
      </c>
      <c r="F19" s="25">
        <f>+D25</f>
        <v>5400000</v>
      </c>
      <c r="G19" s="13"/>
      <c r="H19" s="252" t="s">
        <v>21</v>
      </c>
      <c r="I19" s="27">
        <f>800000*1.19</f>
        <v>952000</v>
      </c>
      <c r="J19" s="254">
        <f t="shared" si="0"/>
        <v>800000</v>
      </c>
      <c r="K19" s="37"/>
    </row>
    <row r="20" spans="2:11" x14ac:dyDescent="0.35">
      <c r="B20" s="31">
        <v>44818</v>
      </c>
      <c r="C20" s="32" t="s">
        <v>25</v>
      </c>
      <c r="D20" s="33">
        <v>500000</v>
      </c>
      <c r="E20" s="2" t="s">
        <v>26</v>
      </c>
      <c r="F20" s="25">
        <f>+D26</f>
        <v>12540000</v>
      </c>
      <c r="G20" s="13"/>
      <c r="H20" s="34" t="s">
        <v>24</v>
      </c>
      <c r="I20" s="253">
        <f>SUM(I17:I19)</f>
        <v>5712000</v>
      </c>
      <c r="J20" s="35">
        <f>+SUM(J17:J19)</f>
        <v>4800000</v>
      </c>
    </row>
    <row r="21" spans="2:11" x14ac:dyDescent="0.35">
      <c r="B21" s="31" t="s">
        <v>11</v>
      </c>
      <c r="C21" s="18" t="s">
        <v>28</v>
      </c>
      <c r="D21" s="19">
        <v>2980500</v>
      </c>
      <c r="F21" s="25">
        <f>+D27/1.19*0.19</f>
        <v>2052000</v>
      </c>
      <c r="G21" s="13"/>
    </row>
    <row r="22" spans="2:11" x14ac:dyDescent="0.35">
      <c r="B22" s="31" t="s">
        <v>11</v>
      </c>
      <c r="C22" s="18" t="s">
        <v>29</v>
      </c>
      <c r="D22" s="19">
        <v>1002500</v>
      </c>
      <c r="F22" s="25">
        <f>+D28/1.19*0.19</f>
        <v>380000</v>
      </c>
      <c r="G22" s="13"/>
      <c r="H22" s="8" t="s">
        <v>444</v>
      </c>
    </row>
    <row r="23" spans="2:11" x14ac:dyDescent="0.35">
      <c r="B23" s="31" t="s">
        <v>11</v>
      </c>
      <c r="C23" s="18" t="s">
        <v>30</v>
      </c>
      <c r="D23" s="19">
        <f>+I8*2%</f>
        <v>380000</v>
      </c>
      <c r="F23" s="25">
        <f>+D51</f>
        <v>120000</v>
      </c>
      <c r="G23" s="13"/>
      <c r="H23" s="18" t="s">
        <v>31</v>
      </c>
      <c r="I23" s="27">
        <f>5000000*1.19</f>
        <v>5950000</v>
      </c>
      <c r="J23" s="38" t="s">
        <v>445</v>
      </c>
    </row>
    <row r="24" spans="2:11" x14ac:dyDescent="0.35">
      <c r="B24" s="31" t="s">
        <v>11</v>
      </c>
      <c r="C24" s="18" t="s">
        <v>449</v>
      </c>
      <c r="D24" s="19">
        <f>1000000*6</f>
        <v>6000000</v>
      </c>
      <c r="F24" s="25">
        <f>+D49</f>
        <v>3000000</v>
      </c>
      <c r="G24" s="13"/>
      <c r="H24" s="18" t="s">
        <v>32</v>
      </c>
      <c r="I24" s="27">
        <f>1200000*1.19</f>
        <v>1428000</v>
      </c>
      <c r="J24" s="38" t="s">
        <v>33</v>
      </c>
    </row>
    <row r="25" spans="2:11" x14ac:dyDescent="0.35">
      <c r="B25" s="31" t="s">
        <v>11</v>
      </c>
      <c r="C25" s="18" t="s">
        <v>450</v>
      </c>
      <c r="D25" s="19">
        <f>900000*6</f>
        <v>5400000</v>
      </c>
      <c r="F25" s="25">
        <f>+D50</f>
        <v>18208.33333333343</v>
      </c>
      <c r="G25" s="13"/>
      <c r="H25" s="34" t="s">
        <v>24</v>
      </c>
      <c r="I25" s="35">
        <f>+I23+I24</f>
        <v>7378000</v>
      </c>
      <c r="J25" s="36"/>
      <c r="K25" s="37"/>
    </row>
    <row r="26" spans="2:11" x14ac:dyDescent="0.35">
      <c r="B26" s="28" t="s">
        <v>11</v>
      </c>
      <c r="C26" s="29" t="s">
        <v>34</v>
      </c>
      <c r="D26" s="30">
        <f>+J12-J8</f>
        <v>12540000</v>
      </c>
      <c r="F26" s="39">
        <f>SUM(F7:F25)</f>
        <v>78131852.133333325</v>
      </c>
      <c r="G26" s="13"/>
      <c r="H26" s="34" t="s">
        <v>27</v>
      </c>
      <c r="I26" s="35">
        <f>+I25/1.19</f>
        <v>6200000</v>
      </c>
    </row>
    <row r="27" spans="2:11" x14ac:dyDescent="0.35">
      <c r="B27" s="31" t="s">
        <v>11</v>
      </c>
      <c r="C27" s="18" t="s">
        <v>35</v>
      </c>
      <c r="D27" s="19">
        <f>+K8-I25-D28</f>
        <v>12852000</v>
      </c>
    </row>
    <row r="28" spans="2:11" x14ac:dyDescent="0.35">
      <c r="B28" s="31" t="s">
        <v>11</v>
      </c>
      <c r="C28" s="18" t="s">
        <v>36</v>
      </c>
      <c r="D28" s="19">
        <f>2000000*1.19</f>
        <v>2380000</v>
      </c>
      <c r="H28" t="s">
        <v>37</v>
      </c>
    </row>
    <row r="29" spans="2:11" x14ac:dyDescent="0.35">
      <c r="B29" s="31" t="s">
        <v>11</v>
      </c>
      <c r="C29" s="18" t="s">
        <v>498</v>
      </c>
      <c r="D29" s="19">
        <v>25000</v>
      </c>
    </row>
    <row r="30" spans="2:11" x14ac:dyDescent="0.35">
      <c r="B30" s="31">
        <v>44896</v>
      </c>
      <c r="C30" s="18" t="s">
        <v>38</v>
      </c>
      <c r="D30" s="19">
        <v>3000000</v>
      </c>
      <c r="E30" s="40"/>
    </row>
    <row r="31" spans="2:11" x14ac:dyDescent="0.35">
      <c r="B31" s="31" t="s">
        <v>11</v>
      </c>
      <c r="C31" s="18" t="s">
        <v>431</v>
      </c>
      <c r="D31" s="19">
        <v>7031250</v>
      </c>
    </row>
    <row r="32" spans="2:11" x14ac:dyDescent="0.35">
      <c r="B32" s="31" t="s">
        <v>11</v>
      </c>
      <c r="C32" s="18" t="s">
        <v>432</v>
      </c>
      <c r="D32" s="19">
        <v>2343750</v>
      </c>
    </row>
    <row r="33" spans="3:11" x14ac:dyDescent="0.35">
      <c r="C33" s="34" t="s">
        <v>39</v>
      </c>
      <c r="D33" s="41">
        <f>SUM(D18:D32)</f>
        <v>63449000</v>
      </c>
      <c r="H33" s="8" t="s">
        <v>40</v>
      </c>
    </row>
    <row r="34" spans="3:11" x14ac:dyDescent="0.35">
      <c r="J34" s="250" t="s">
        <v>41</v>
      </c>
      <c r="K34" s="251"/>
    </row>
    <row r="35" spans="3:11" x14ac:dyDescent="0.35">
      <c r="C35" s="34" t="s">
        <v>446</v>
      </c>
      <c r="D35" s="41">
        <f>+D14-D33</f>
        <v>69944100</v>
      </c>
      <c r="H35" s="251" t="s">
        <v>42</v>
      </c>
      <c r="I35" s="251" t="s">
        <v>43</v>
      </c>
      <c r="J35" s="251" t="s">
        <v>44</v>
      </c>
      <c r="K35" s="251" t="s">
        <v>45</v>
      </c>
    </row>
    <row r="36" spans="3:11" x14ac:dyDescent="0.35">
      <c r="H36" s="18" t="s">
        <v>491</v>
      </c>
      <c r="I36" s="19">
        <v>15000000</v>
      </c>
      <c r="J36" s="42">
        <f>+I36/I38</f>
        <v>0.6</v>
      </c>
      <c r="K36" s="42">
        <v>0.7</v>
      </c>
    </row>
    <row r="37" spans="3:11" x14ac:dyDescent="0.35">
      <c r="H37" s="18" t="s">
        <v>494</v>
      </c>
      <c r="I37" s="19">
        <v>10000000</v>
      </c>
      <c r="J37" s="42">
        <f>+I37/I38</f>
        <v>0.4</v>
      </c>
      <c r="K37" s="42">
        <v>0.3</v>
      </c>
    </row>
    <row r="38" spans="3:11" x14ac:dyDescent="0.35">
      <c r="C38" s="78" t="s">
        <v>82</v>
      </c>
      <c r="D38" s="79">
        <f>+PPM!T18</f>
        <v>398208.33333333343</v>
      </c>
      <c r="I38" s="41">
        <f>SUM(I36:I37)</f>
        <v>25000000</v>
      </c>
      <c r="J38" s="81"/>
      <c r="K38" s="81"/>
    </row>
    <row r="39" spans="3:11" ht="47.25" customHeight="1" x14ac:dyDescent="0.35">
      <c r="C39" s="293" t="s">
        <v>451</v>
      </c>
      <c r="D39" s="293"/>
    </row>
    <row r="40" spans="3:11" ht="29" x14ac:dyDescent="0.35">
      <c r="C40" s="80" t="s">
        <v>83</v>
      </c>
      <c r="D40" s="79">
        <v>2380000</v>
      </c>
    </row>
    <row r="45" spans="3:11" x14ac:dyDescent="0.35">
      <c r="C45" s="10" t="s">
        <v>46</v>
      </c>
      <c r="D45" s="43"/>
      <c r="E45" s="44"/>
    </row>
    <row r="46" spans="3:11" x14ac:dyDescent="0.35">
      <c r="C46" s="43"/>
      <c r="D46" s="43"/>
      <c r="E46" s="45" t="s">
        <v>47</v>
      </c>
    </row>
    <row r="47" spans="3:11" x14ac:dyDescent="0.35">
      <c r="C47" s="46" t="s">
        <v>48</v>
      </c>
      <c r="D47" s="47" t="s">
        <v>49</v>
      </c>
      <c r="E47" s="48" t="s">
        <v>50</v>
      </c>
    </row>
    <row r="48" spans="3:11" x14ac:dyDescent="0.35">
      <c r="C48" s="49" t="s">
        <v>51</v>
      </c>
      <c r="D48" s="56">
        <f>+D9/1.19</f>
        <v>80200000</v>
      </c>
      <c r="E48" s="50">
        <f>+D48</f>
        <v>80200000</v>
      </c>
    </row>
    <row r="49" spans="3:7" x14ac:dyDescent="0.35">
      <c r="C49" s="49" t="s">
        <v>435</v>
      </c>
      <c r="D49" s="56">
        <f>+I18/1.19</f>
        <v>3000000</v>
      </c>
      <c r="E49" s="50">
        <f t="shared" ref="E49:E51" si="1">+D49</f>
        <v>3000000</v>
      </c>
    </row>
    <row r="50" spans="3:7" x14ac:dyDescent="0.35">
      <c r="C50" s="49" t="s">
        <v>52</v>
      </c>
      <c r="D50" s="56">
        <f>D38-D23</f>
        <v>18208.33333333343</v>
      </c>
      <c r="E50" s="50">
        <f t="shared" si="1"/>
        <v>18208.33333333343</v>
      </c>
    </row>
    <row r="51" spans="3:7" x14ac:dyDescent="0.35">
      <c r="C51" s="49" t="s">
        <v>53</v>
      </c>
      <c r="D51" s="283">
        <f>+D81</f>
        <v>120000</v>
      </c>
      <c r="E51" s="50">
        <f t="shared" si="1"/>
        <v>120000</v>
      </c>
      <c r="F51" s="51"/>
    </row>
    <row r="52" spans="3:7" x14ac:dyDescent="0.35">
      <c r="C52" s="49" t="s">
        <v>460</v>
      </c>
      <c r="D52" s="56">
        <f>+D13</f>
        <v>755100</v>
      </c>
      <c r="E52" s="50"/>
    </row>
    <row r="53" spans="3:7" x14ac:dyDescent="0.35">
      <c r="C53" s="49" t="s">
        <v>436</v>
      </c>
      <c r="D53" s="56">
        <f>+D11</f>
        <v>1300000</v>
      </c>
      <c r="E53" s="50"/>
    </row>
    <row r="54" spans="3:7" ht="29" x14ac:dyDescent="0.35">
      <c r="C54" s="52" t="s">
        <v>437</v>
      </c>
      <c r="D54" s="284">
        <f>+F11</f>
        <v>480821.9</v>
      </c>
      <c r="E54" s="50"/>
    </row>
    <row r="55" spans="3:7" x14ac:dyDescent="0.35">
      <c r="C55" s="49" t="s">
        <v>452</v>
      </c>
      <c r="D55" s="56">
        <f>+D12</f>
        <v>2900000</v>
      </c>
      <c r="E55" s="50"/>
    </row>
    <row r="56" spans="3:7" ht="29" x14ac:dyDescent="0.35">
      <c r="C56" s="53" t="s">
        <v>459</v>
      </c>
      <c r="D56" s="285">
        <f>+F12</f>
        <v>322221.90000000002</v>
      </c>
      <c r="E56" s="54"/>
    </row>
    <row r="57" spans="3:7" x14ac:dyDescent="0.35">
      <c r="C57" s="55" t="s">
        <v>54</v>
      </c>
      <c r="D57" s="56">
        <f>SUM(D48:D56)</f>
        <v>89096352.13333334</v>
      </c>
      <c r="E57" s="57">
        <f>SUM(E48:E56)</f>
        <v>83338208.333333328</v>
      </c>
    </row>
    <row r="58" spans="3:7" x14ac:dyDescent="0.35">
      <c r="C58" s="46" t="s">
        <v>55</v>
      </c>
      <c r="D58" s="58"/>
      <c r="E58" s="59"/>
    </row>
    <row r="59" spans="3:7" x14ac:dyDescent="0.35">
      <c r="C59" s="49" t="s">
        <v>56</v>
      </c>
      <c r="D59" s="56">
        <f>+D27/1.19</f>
        <v>10800000</v>
      </c>
      <c r="E59" s="50">
        <f>+D59</f>
        <v>10800000</v>
      </c>
      <c r="G59" s="20"/>
    </row>
    <row r="60" spans="3:7" x14ac:dyDescent="0.35">
      <c r="C60" s="49" t="s">
        <v>57</v>
      </c>
      <c r="D60" s="56">
        <f>+D28/1.19+D30</f>
        <v>5000000</v>
      </c>
      <c r="E60" s="50">
        <f>+D60</f>
        <v>5000000</v>
      </c>
    </row>
    <row r="61" spans="3:7" x14ac:dyDescent="0.35">
      <c r="C61" s="49" t="s">
        <v>58</v>
      </c>
      <c r="D61" s="56">
        <f>+D31+D32</f>
        <v>9375000</v>
      </c>
      <c r="E61" s="50">
        <f t="shared" ref="E61:E62" si="2">+D61</f>
        <v>9375000</v>
      </c>
    </row>
    <row r="62" spans="3:7" x14ac:dyDescent="0.35">
      <c r="C62" s="49" t="s">
        <v>59</v>
      </c>
      <c r="D62" s="56">
        <f>+D22</f>
        <v>1002500</v>
      </c>
      <c r="E62" s="50">
        <f t="shared" si="2"/>
        <v>1002500</v>
      </c>
    </row>
    <row r="63" spans="3:7" x14ac:dyDescent="0.35">
      <c r="C63" s="49" t="s">
        <v>499</v>
      </c>
      <c r="D63" s="56">
        <f>+D29</f>
        <v>25000</v>
      </c>
      <c r="E63" s="50">
        <f>+D63</f>
        <v>25000</v>
      </c>
    </row>
    <row r="64" spans="3:7" x14ac:dyDescent="0.35">
      <c r="C64" s="49" t="s">
        <v>60</v>
      </c>
      <c r="D64" s="20"/>
      <c r="E64" s="50">
        <f>+D20</f>
        <v>500000</v>
      </c>
    </row>
    <row r="65" spans="3:5" x14ac:dyDescent="0.35">
      <c r="C65" s="60" t="s">
        <v>61</v>
      </c>
      <c r="D65" s="61"/>
      <c r="E65" s="54">
        <f>+D19</f>
        <v>14000.000000000002</v>
      </c>
    </row>
    <row r="66" spans="3:5" x14ac:dyDescent="0.35">
      <c r="C66" s="55" t="s">
        <v>62</v>
      </c>
      <c r="D66" s="56">
        <f>SUM(D59:D65)</f>
        <v>26202500</v>
      </c>
      <c r="E66" s="57">
        <f>SUM(E59:E65)</f>
        <v>26716500</v>
      </c>
    </row>
    <row r="67" spans="3:5" x14ac:dyDescent="0.35">
      <c r="E67" s="62"/>
    </row>
    <row r="68" spans="3:5" x14ac:dyDescent="0.35">
      <c r="C68" s="49" t="s">
        <v>63</v>
      </c>
      <c r="D68" s="20"/>
      <c r="E68" s="50">
        <f>+E65</f>
        <v>14000.000000000002</v>
      </c>
    </row>
    <row r="69" spans="3:5" ht="15" thickBot="1" x14ac:dyDescent="0.4">
      <c r="C69" s="63" t="s">
        <v>64</v>
      </c>
      <c r="D69" s="64">
        <f>+D68+-D66+D57</f>
        <v>62893852.13333334</v>
      </c>
      <c r="E69" s="65">
        <f>+E68-E66+E57</f>
        <v>56635708.333333328</v>
      </c>
    </row>
    <row r="70" spans="3:5" ht="15" thickTop="1" x14ac:dyDescent="0.35">
      <c r="D70" s="20"/>
      <c r="E70" s="66"/>
    </row>
    <row r="71" spans="3:5" x14ac:dyDescent="0.35">
      <c r="E71" s="66"/>
    </row>
    <row r="72" spans="3:5" x14ac:dyDescent="0.35">
      <c r="C72" s="10" t="s">
        <v>65</v>
      </c>
      <c r="D72" s="56"/>
      <c r="E72" s="67"/>
    </row>
    <row r="73" spans="3:5" x14ac:dyDescent="0.35">
      <c r="C73" s="68" t="s">
        <v>66</v>
      </c>
      <c r="D73" s="69">
        <f>+D81</f>
        <v>120000</v>
      </c>
      <c r="E73" s="67"/>
    </row>
    <row r="74" spans="3:5" x14ac:dyDescent="0.35">
      <c r="C74" s="68" t="s">
        <v>438</v>
      </c>
      <c r="D74" s="19">
        <f>+D54</f>
        <v>480821.9</v>
      </c>
      <c r="E74" s="40"/>
    </row>
    <row r="75" spans="3:5" x14ac:dyDescent="0.35">
      <c r="C75" s="68" t="s">
        <v>453</v>
      </c>
      <c r="D75" s="19">
        <f>+D56</f>
        <v>322221.90000000002</v>
      </c>
      <c r="E75" s="67"/>
    </row>
    <row r="76" spans="3:5" x14ac:dyDescent="0.35">
      <c r="C76" s="68" t="s">
        <v>67</v>
      </c>
      <c r="D76" s="19">
        <f>+PPM!T18</f>
        <v>398208.33333333343</v>
      </c>
      <c r="E76" s="40"/>
    </row>
    <row r="77" spans="3:5" x14ac:dyDescent="0.35">
      <c r="D77" s="41">
        <f>SUM(D73:D76)</f>
        <v>1321252.1333333335</v>
      </c>
      <c r="E77" s="40"/>
    </row>
    <row r="79" spans="3:5" x14ac:dyDescent="0.35">
      <c r="C79" s="10" t="s">
        <v>68</v>
      </c>
    </row>
    <row r="80" spans="3:5" x14ac:dyDescent="0.35">
      <c r="C80" s="68" t="s">
        <v>69</v>
      </c>
      <c r="D80" s="70">
        <f>+D28/1.19</f>
        <v>2000000</v>
      </c>
    </row>
    <row r="81" spans="3:10" x14ac:dyDescent="0.35">
      <c r="C81" s="68" t="s">
        <v>70</v>
      </c>
      <c r="D81" s="70">
        <f>+D80*0.06</f>
        <v>120000</v>
      </c>
    </row>
    <row r="82" spans="3:10" x14ac:dyDescent="0.35">
      <c r="C82" s="68" t="s">
        <v>71</v>
      </c>
      <c r="D82" s="18"/>
    </row>
    <row r="83" spans="3:10" x14ac:dyDescent="0.35">
      <c r="C83" s="68" t="s">
        <v>72</v>
      </c>
      <c r="D83" s="70">
        <f>+D69*0.1</f>
        <v>6289385.2133333348</v>
      </c>
    </row>
    <row r="86" spans="3:10" x14ac:dyDescent="0.35">
      <c r="C86" s="10" t="s">
        <v>73</v>
      </c>
    </row>
    <row r="87" spans="3:10" ht="58" x14ac:dyDescent="0.35">
      <c r="C87" s="71" t="s">
        <v>42</v>
      </c>
      <c r="D87" s="71" t="s">
        <v>74</v>
      </c>
      <c r="E87" s="71" t="s">
        <v>75</v>
      </c>
      <c r="F87" s="71" t="s">
        <v>430</v>
      </c>
      <c r="G87" s="72" t="s">
        <v>76</v>
      </c>
      <c r="H87" s="71" t="s">
        <v>439</v>
      </c>
      <c r="I87" s="71" t="s">
        <v>454</v>
      </c>
      <c r="J87" s="71" t="s">
        <v>77</v>
      </c>
    </row>
    <row r="88" spans="3:10" x14ac:dyDescent="0.35">
      <c r="C88" s="73" t="s">
        <v>492</v>
      </c>
      <c r="D88" s="42">
        <v>0.7</v>
      </c>
      <c r="E88" s="70">
        <f>+D88*D69</f>
        <v>44025696.493333332</v>
      </c>
      <c r="F88" s="70">
        <f>+D24</f>
        <v>6000000</v>
      </c>
      <c r="G88" s="74">
        <f>+D81*D88</f>
        <v>84000</v>
      </c>
      <c r="H88" s="19">
        <f>+$D$74*D88</f>
        <v>336575.33</v>
      </c>
      <c r="I88" s="19">
        <f>+$D$75*D88</f>
        <v>225555.33000000002</v>
      </c>
      <c r="J88" s="19">
        <f>+$D$76*D88</f>
        <v>278745.83333333337</v>
      </c>
    </row>
    <row r="89" spans="3:10" x14ac:dyDescent="0.35">
      <c r="C89" s="73" t="s">
        <v>493</v>
      </c>
      <c r="D89" s="42">
        <v>0.3</v>
      </c>
      <c r="E89" s="70">
        <f>+D69*D89</f>
        <v>18868155.640000001</v>
      </c>
      <c r="F89" s="70">
        <f>+D25</f>
        <v>5400000</v>
      </c>
      <c r="G89" s="74">
        <f>+D81*D89</f>
        <v>36000</v>
      </c>
      <c r="H89" s="19">
        <f>+$D$74*D89</f>
        <v>144246.57</v>
      </c>
      <c r="I89" s="19">
        <f>+$D$75*D89</f>
        <v>96666.57</v>
      </c>
      <c r="J89" s="19">
        <f>+$D$76*D89</f>
        <v>119462.50000000003</v>
      </c>
    </row>
    <row r="90" spans="3:10" x14ac:dyDescent="0.35">
      <c r="D90" s="75">
        <f>SUM(D88:D89)</f>
        <v>1</v>
      </c>
      <c r="E90" s="76">
        <f>SUM(E88:E89)</f>
        <v>62893852.133333333</v>
      </c>
      <c r="F90" s="76">
        <f>SUM(F88:F89)</f>
        <v>11400000</v>
      </c>
      <c r="G90" s="76">
        <f t="shared" ref="G90:H90" si="3">SUM(G88:G89)</f>
        <v>120000</v>
      </c>
      <c r="H90" s="76">
        <f t="shared" si="3"/>
        <v>480821.9</v>
      </c>
      <c r="I90" s="76">
        <f>SUM(I88:I89)</f>
        <v>322221.90000000002</v>
      </c>
      <c r="J90" s="76">
        <f>SUM(J88:J89)</f>
        <v>398208.33333333337</v>
      </c>
    </row>
    <row r="97" spans="3:6" x14ac:dyDescent="0.35">
      <c r="C97" s="10" t="s">
        <v>78</v>
      </c>
      <c r="E97"/>
      <c r="F97"/>
    </row>
    <row r="98" spans="3:6" x14ac:dyDescent="0.35">
      <c r="C98" s="18" t="s">
        <v>79</v>
      </c>
      <c r="D98" s="19">
        <f>+I12</f>
        <v>85000000</v>
      </c>
      <c r="E98"/>
    </row>
    <row r="99" spans="3:6" x14ac:dyDescent="0.35">
      <c r="C99" s="18" t="s">
        <v>80</v>
      </c>
      <c r="D99" s="19">
        <f>+D11+D12+D13</f>
        <v>4955100</v>
      </c>
      <c r="E99"/>
    </row>
    <row r="100" spans="3:6" x14ac:dyDescent="0.35">
      <c r="C100" s="77" t="s">
        <v>81</v>
      </c>
      <c r="D100" s="42">
        <f>+D99/D98</f>
        <v>5.8295294117647056E-2</v>
      </c>
    </row>
  </sheetData>
  <mergeCells count="1">
    <mergeCell ref="C39:D39"/>
  </mergeCells>
  <pageMargins left="0.7" right="0.7" top="0.75" bottom="0.75" header="0.3" footer="0.3"/>
  <pageSetup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7CA5D-EBCC-470F-8628-932CC82F65FA}">
  <dimension ref="B1:H21"/>
  <sheetViews>
    <sheetView topLeftCell="A11" zoomScale="205" zoomScaleNormal="205" workbookViewId="0">
      <selection activeCell="E17" sqref="E17"/>
    </sheetView>
  </sheetViews>
  <sheetFormatPr baseColWidth="10" defaultColWidth="11.453125" defaultRowHeight="13" x14ac:dyDescent="0.35"/>
  <cols>
    <col min="1" max="1" width="11.453125" style="231"/>
    <col min="2" max="3" width="10.81640625" style="231" bestFit="1" customWidth="1"/>
    <col min="4" max="4" width="11.453125" style="231"/>
    <col min="5" max="5" width="14.81640625" style="231" bestFit="1" customWidth="1"/>
    <col min="6" max="6" width="12.1796875" style="231" customWidth="1"/>
    <col min="7" max="7" width="9.26953125" style="231" hidden="1" customWidth="1"/>
    <col min="8" max="8" width="7.26953125" style="231" hidden="1" customWidth="1"/>
    <col min="9" max="16384" width="11.453125" style="231"/>
  </cols>
  <sheetData>
    <row r="1" spans="2:8" hidden="1" x14ac:dyDescent="0.35">
      <c r="B1" s="231" t="s">
        <v>434</v>
      </c>
    </row>
    <row r="2" spans="2:8" hidden="1" x14ac:dyDescent="0.35">
      <c r="B2" s="244" t="s">
        <v>419</v>
      </c>
      <c r="C2" s="244" t="s">
        <v>420</v>
      </c>
      <c r="D2" s="244" t="s">
        <v>421</v>
      </c>
      <c r="E2" s="244" t="s">
        <v>422</v>
      </c>
    </row>
    <row r="3" spans="2:8" hidden="1" x14ac:dyDescent="0.35">
      <c r="B3" s="244" t="s">
        <v>423</v>
      </c>
      <c r="C3" s="245">
        <v>8266698</v>
      </c>
      <c r="D3" s="244">
        <v>0</v>
      </c>
      <c r="E3" s="244">
        <v>0</v>
      </c>
    </row>
    <row r="4" spans="2:8" hidden="1" x14ac:dyDescent="0.35">
      <c r="B4" s="245">
        <v>8266698</v>
      </c>
      <c r="C4" s="245">
        <v>18370440</v>
      </c>
      <c r="D4" s="244">
        <v>0.04</v>
      </c>
      <c r="E4" s="246">
        <v>330667.92</v>
      </c>
      <c r="F4" s="247"/>
    </row>
    <row r="5" spans="2:8" hidden="1" x14ac:dyDescent="0.35">
      <c r="B5" s="245">
        <v>18370440</v>
      </c>
      <c r="C5" s="245">
        <v>30617400</v>
      </c>
      <c r="D5" s="244">
        <v>0.08</v>
      </c>
      <c r="E5" s="246">
        <v>1065485.52</v>
      </c>
      <c r="F5" s="247"/>
    </row>
    <row r="6" spans="2:8" hidden="1" x14ac:dyDescent="0.35">
      <c r="B6" s="245">
        <v>30617400</v>
      </c>
      <c r="C6" s="245">
        <v>42864360</v>
      </c>
      <c r="D6" s="244">
        <v>0.13500000000000001</v>
      </c>
      <c r="E6" s="246">
        <v>2749442.52</v>
      </c>
      <c r="F6" s="247"/>
    </row>
    <row r="7" spans="2:8" hidden="1" x14ac:dyDescent="0.35">
      <c r="B7" s="245">
        <v>42864360</v>
      </c>
      <c r="C7" s="245">
        <v>55111320</v>
      </c>
      <c r="D7" s="244">
        <v>0.23</v>
      </c>
      <c r="E7" s="246">
        <v>6821556.7199999997</v>
      </c>
      <c r="F7" s="247"/>
    </row>
    <row r="8" spans="2:8" hidden="1" x14ac:dyDescent="0.35">
      <c r="B8" s="245">
        <v>55111320</v>
      </c>
      <c r="C8" s="245">
        <v>73481760</v>
      </c>
      <c r="D8" s="244">
        <v>0.30399999999999999</v>
      </c>
      <c r="E8" s="246">
        <v>10899794.4</v>
      </c>
      <c r="F8" s="247"/>
    </row>
    <row r="9" spans="2:8" hidden="1" x14ac:dyDescent="0.35">
      <c r="B9" s="245">
        <v>73481760</v>
      </c>
      <c r="C9" s="245">
        <v>189827880</v>
      </c>
      <c r="D9" s="244">
        <v>0.35</v>
      </c>
      <c r="E9" s="246">
        <v>14279955.359999999</v>
      </c>
      <c r="F9" s="247"/>
    </row>
    <row r="10" spans="2:8" hidden="1" x14ac:dyDescent="0.35">
      <c r="B10" s="245">
        <v>189827880</v>
      </c>
      <c r="C10" s="244" t="s">
        <v>424</v>
      </c>
      <c r="D10" s="244">
        <v>0.4</v>
      </c>
      <c r="E10" s="246">
        <v>23771349.359999999</v>
      </c>
    </row>
    <row r="11" spans="2:8" x14ac:dyDescent="0.35">
      <c r="G11" s="286">
        <v>44196</v>
      </c>
      <c r="H11" s="282">
        <v>51029</v>
      </c>
    </row>
    <row r="12" spans="2:8" x14ac:dyDescent="0.35">
      <c r="B12" s="231" t="s">
        <v>448</v>
      </c>
      <c r="G12" s="286">
        <v>44561</v>
      </c>
      <c r="H12" s="282">
        <v>54171</v>
      </c>
    </row>
    <row r="13" spans="2:8" x14ac:dyDescent="0.35">
      <c r="B13" s="244" t="s">
        <v>419</v>
      </c>
      <c r="C13" s="244" t="s">
        <v>420</v>
      </c>
      <c r="D13" s="244" t="s">
        <v>421</v>
      </c>
      <c r="E13" s="244" t="s">
        <v>422</v>
      </c>
    </row>
    <row r="14" spans="2:8" x14ac:dyDescent="0.35">
      <c r="B14" s="244">
        <v>0</v>
      </c>
      <c r="C14" s="245">
        <v>9907434</v>
      </c>
      <c r="D14" s="244">
        <v>0</v>
      </c>
      <c r="E14" s="244">
        <v>0</v>
      </c>
    </row>
    <row r="15" spans="2:8" x14ac:dyDescent="0.35">
      <c r="B15" s="287">
        <v>9907434</v>
      </c>
      <c r="C15" s="287">
        <v>22016520</v>
      </c>
      <c r="D15" s="288">
        <v>0.04</v>
      </c>
      <c r="E15" s="287">
        <v>396297.36</v>
      </c>
    </row>
    <row r="16" spans="2:8" x14ac:dyDescent="0.35">
      <c r="B16" s="245">
        <v>22016520</v>
      </c>
      <c r="C16" s="245">
        <v>36694200</v>
      </c>
      <c r="D16" s="244">
        <v>0.08</v>
      </c>
      <c r="E16" s="245">
        <v>1276958.1599999999</v>
      </c>
    </row>
    <row r="17" spans="2:5" x14ac:dyDescent="0.35">
      <c r="B17" s="287">
        <v>36694200</v>
      </c>
      <c r="C17" s="287">
        <v>51371880</v>
      </c>
      <c r="D17" s="288">
        <v>0.13500000000000001</v>
      </c>
      <c r="E17" s="287">
        <v>3295139.16</v>
      </c>
    </row>
    <row r="18" spans="2:5" x14ac:dyDescent="0.35">
      <c r="B18" s="245">
        <v>51371880</v>
      </c>
      <c r="C18" s="245">
        <v>66049560</v>
      </c>
      <c r="D18" s="244">
        <v>0.23</v>
      </c>
      <c r="E18" s="245">
        <v>8175467.7600000007</v>
      </c>
    </row>
    <row r="19" spans="2:5" x14ac:dyDescent="0.35">
      <c r="B19" s="245">
        <v>66049560</v>
      </c>
      <c r="C19" s="245">
        <v>88066080</v>
      </c>
      <c r="D19" s="244">
        <v>0.30399999999999999</v>
      </c>
      <c r="E19" s="245">
        <v>13063135.199999999</v>
      </c>
    </row>
    <row r="20" spans="2:5" x14ac:dyDescent="0.35">
      <c r="B20" s="245">
        <v>88066080</v>
      </c>
      <c r="C20" s="245">
        <v>227504040</v>
      </c>
      <c r="D20" s="244">
        <v>0.35</v>
      </c>
      <c r="E20" s="245">
        <v>17114174.879999999</v>
      </c>
    </row>
    <row r="21" spans="2:5" x14ac:dyDescent="0.35">
      <c r="B21" s="245">
        <v>227504040</v>
      </c>
      <c r="C21" s="244">
        <v>0</v>
      </c>
      <c r="D21" s="244">
        <v>0.4</v>
      </c>
      <c r="E21" s="245">
        <v>28489376.879999995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2E30D-B33F-451F-B2D3-2EC593C17EC1}">
  <dimension ref="B5:T18"/>
  <sheetViews>
    <sheetView topLeftCell="B1" zoomScale="175" zoomScaleNormal="175" workbookViewId="0">
      <selection activeCell="T18" sqref="T18"/>
    </sheetView>
  </sheetViews>
  <sheetFormatPr baseColWidth="10" defaultRowHeight="14.5" x14ac:dyDescent="0.35"/>
  <cols>
    <col min="2" max="2" width="12.81640625" bestFit="1" customWidth="1"/>
    <col min="3" max="3" width="4.26953125" bestFit="1" customWidth="1"/>
    <col min="4" max="4" width="4.453125" bestFit="1" customWidth="1"/>
    <col min="5" max="5" width="4.1796875" bestFit="1" customWidth="1"/>
    <col min="6" max="6" width="4.7265625" bestFit="1" customWidth="1"/>
    <col min="7" max="8" width="4" bestFit="1" customWidth="1"/>
    <col min="9" max="9" width="4.453125" bestFit="1" customWidth="1"/>
    <col min="10" max="10" width="4.26953125" bestFit="1" customWidth="1"/>
    <col min="11" max="14" width="4.36328125" bestFit="1" customWidth="1"/>
    <col min="15" max="15" width="4" customWidth="1"/>
    <col min="16" max="16" width="19.81640625" customWidth="1"/>
    <col min="17" max="17" width="12.7265625" customWidth="1"/>
    <col min="20" max="20" width="17" customWidth="1"/>
  </cols>
  <sheetData>
    <row r="5" spans="2:20" x14ac:dyDescent="0.35">
      <c r="B5" s="18"/>
      <c r="C5" s="18" t="s">
        <v>461</v>
      </c>
      <c r="D5" s="18" t="s">
        <v>462</v>
      </c>
      <c r="E5" s="18" t="s">
        <v>463</v>
      </c>
      <c r="F5" s="18" t="s">
        <v>464</v>
      </c>
      <c r="G5" s="18" t="s">
        <v>465</v>
      </c>
      <c r="H5" s="18" t="s">
        <v>466</v>
      </c>
      <c r="I5" s="18" t="s">
        <v>467</v>
      </c>
      <c r="J5" s="18" t="s">
        <v>468</v>
      </c>
      <c r="K5" s="18" t="s">
        <v>469</v>
      </c>
      <c r="L5" s="18" t="s">
        <v>470</v>
      </c>
      <c r="M5" s="18" t="s">
        <v>471</v>
      </c>
      <c r="N5" s="18" t="s">
        <v>472</v>
      </c>
      <c r="P5" s="34" t="s">
        <v>473</v>
      </c>
      <c r="Q5" s="34" t="s">
        <v>474</v>
      </c>
      <c r="R5" s="34" t="s">
        <v>475</v>
      </c>
      <c r="S5" s="34" t="s">
        <v>476</v>
      </c>
      <c r="T5" s="34" t="s">
        <v>477</v>
      </c>
    </row>
    <row r="6" spans="2:20" ht="13.9" customHeight="1" x14ac:dyDescent="0.35">
      <c r="B6" s="18" t="s">
        <v>478</v>
      </c>
      <c r="C6" s="289">
        <v>0.8</v>
      </c>
      <c r="D6" s="289">
        <v>2</v>
      </c>
      <c r="E6" s="289">
        <v>2.2999999999999998</v>
      </c>
      <c r="F6" s="289">
        <v>4.2</v>
      </c>
      <c r="G6" s="289">
        <v>5.6</v>
      </c>
      <c r="H6" s="289">
        <v>6.9</v>
      </c>
      <c r="I6" s="289">
        <v>7.9</v>
      </c>
      <c r="J6" s="289">
        <v>9.4</v>
      </c>
      <c r="K6" s="289">
        <v>10.7</v>
      </c>
      <c r="L6" s="289">
        <v>11.7</v>
      </c>
      <c r="M6" s="289">
        <v>12.2</v>
      </c>
      <c r="N6" s="289">
        <v>13.3</v>
      </c>
      <c r="P6" s="290">
        <v>44562</v>
      </c>
      <c r="Q6" s="254">
        <f>380000/12</f>
        <v>31666.666666666668</v>
      </c>
      <c r="R6" s="291">
        <f t="shared" ref="R6:R17" si="0">+N8%</f>
        <v>0.111</v>
      </c>
      <c r="S6" s="254">
        <f>+Q6*R6</f>
        <v>3515</v>
      </c>
      <c r="T6" s="254">
        <f>+Q6+S6</f>
        <v>35181.666666666672</v>
      </c>
    </row>
    <row r="7" spans="2:20" ht="13.9" customHeight="1" x14ac:dyDescent="0.35">
      <c r="B7" s="18" t="s">
        <v>479</v>
      </c>
      <c r="C7" s="289"/>
      <c r="D7" s="289">
        <v>1.2</v>
      </c>
      <c r="E7" s="289">
        <v>1.5</v>
      </c>
      <c r="F7" s="289">
        <v>3.4</v>
      </c>
      <c r="G7" s="289">
        <v>4.8</v>
      </c>
      <c r="H7" s="289">
        <v>6.1</v>
      </c>
      <c r="I7" s="289">
        <v>7.1</v>
      </c>
      <c r="J7" s="289">
        <v>8.5</v>
      </c>
      <c r="K7" s="289">
        <v>9.9</v>
      </c>
      <c r="L7" s="289">
        <v>10.8</v>
      </c>
      <c r="M7" s="289">
        <v>11.4</v>
      </c>
      <c r="N7" s="289">
        <v>12.5</v>
      </c>
      <c r="P7" s="290">
        <v>44593</v>
      </c>
      <c r="Q7" s="254">
        <f t="shared" ref="Q7:Q17" si="1">380000/12</f>
        <v>31666.666666666668</v>
      </c>
      <c r="R7" s="291">
        <f t="shared" si="0"/>
        <v>0.10800000000000001</v>
      </c>
      <c r="S7" s="254">
        <f>+Q7*R7</f>
        <v>3420.0000000000005</v>
      </c>
      <c r="T7" s="254">
        <f t="shared" ref="T7:T17" si="2">+Q7+S7</f>
        <v>35086.666666666672</v>
      </c>
    </row>
    <row r="8" spans="2:20" ht="13.9" customHeight="1" x14ac:dyDescent="0.35">
      <c r="B8" s="18" t="s">
        <v>480</v>
      </c>
      <c r="C8" s="289"/>
      <c r="D8" s="289"/>
      <c r="E8" s="289">
        <v>0.3</v>
      </c>
      <c r="F8" s="289">
        <v>2.2000000000000002</v>
      </c>
      <c r="G8" s="289">
        <v>3.6</v>
      </c>
      <c r="H8" s="289">
        <v>4.8</v>
      </c>
      <c r="I8" s="289">
        <v>5.8</v>
      </c>
      <c r="J8" s="289">
        <v>7.2</v>
      </c>
      <c r="K8" s="289">
        <v>8.6</v>
      </c>
      <c r="L8" s="289">
        <v>9.5</v>
      </c>
      <c r="M8" s="289">
        <v>10.1</v>
      </c>
      <c r="N8" s="289">
        <v>11.1</v>
      </c>
      <c r="P8" s="290">
        <v>44621</v>
      </c>
      <c r="Q8" s="254">
        <f t="shared" si="1"/>
        <v>31666.666666666668</v>
      </c>
      <c r="R8" s="291">
        <f t="shared" si="0"/>
        <v>8.8000000000000009E-2</v>
      </c>
      <c r="S8" s="254">
        <f>+Q8*R8</f>
        <v>2786.666666666667</v>
      </c>
      <c r="T8" s="254">
        <f t="shared" si="2"/>
        <v>34453.333333333336</v>
      </c>
    </row>
    <row r="9" spans="2:20" ht="13.9" customHeight="1" x14ac:dyDescent="0.35">
      <c r="B9" s="18" t="s">
        <v>481</v>
      </c>
      <c r="C9" s="289"/>
      <c r="D9" s="289"/>
      <c r="E9" s="289"/>
      <c r="F9" s="289">
        <v>1.9</v>
      </c>
      <c r="G9" s="289">
        <v>3.3</v>
      </c>
      <c r="H9" s="289">
        <v>4.5</v>
      </c>
      <c r="I9" s="289">
        <v>5.5</v>
      </c>
      <c r="J9" s="289">
        <v>6.9</v>
      </c>
      <c r="K9" s="289">
        <v>8.1999999999999993</v>
      </c>
      <c r="L9" s="289">
        <v>9.1999999999999993</v>
      </c>
      <c r="M9" s="289">
        <v>9.6999999999999993</v>
      </c>
      <c r="N9" s="289">
        <v>10.8</v>
      </c>
      <c r="P9" s="290">
        <v>44652</v>
      </c>
      <c r="Q9" s="254">
        <f t="shared" si="1"/>
        <v>31666.666666666668</v>
      </c>
      <c r="R9" s="291">
        <f t="shared" si="0"/>
        <v>7.2999999999999995E-2</v>
      </c>
      <c r="S9" s="254">
        <f t="shared" ref="S9:S17" si="3">+Q9*R9</f>
        <v>2311.6666666666665</v>
      </c>
      <c r="T9" s="254">
        <f t="shared" si="2"/>
        <v>33978.333333333336</v>
      </c>
    </row>
    <row r="10" spans="2:20" x14ac:dyDescent="0.35">
      <c r="B10" s="18" t="s">
        <v>482</v>
      </c>
      <c r="C10" s="289"/>
      <c r="D10" s="289"/>
      <c r="E10" s="289"/>
      <c r="F10" s="289"/>
      <c r="G10" s="289">
        <v>1.4</v>
      </c>
      <c r="H10" s="289">
        <v>2.6</v>
      </c>
      <c r="I10" s="289">
        <v>3.6</v>
      </c>
      <c r="J10" s="289">
        <v>5</v>
      </c>
      <c r="K10" s="289">
        <v>6.3</v>
      </c>
      <c r="L10" s="289">
        <v>7.2</v>
      </c>
      <c r="M10" s="289">
        <v>7.7</v>
      </c>
      <c r="N10" s="289">
        <v>8.8000000000000007</v>
      </c>
      <c r="P10" s="290">
        <v>44682</v>
      </c>
      <c r="Q10" s="254">
        <f t="shared" si="1"/>
        <v>31666.666666666668</v>
      </c>
      <c r="R10" s="291">
        <f t="shared" si="0"/>
        <v>0.06</v>
      </c>
      <c r="S10" s="254">
        <f t="shared" si="3"/>
        <v>1900</v>
      </c>
      <c r="T10" s="254">
        <f t="shared" si="2"/>
        <v>33566.666666666672</v>
      </c>
    </row>
    <row r="11" spans="2:20" x14ac:dyDescent="0.35">
      <c r="B11" s="18" t="s">
        <v>483</v>
      </c>
      <c r="C11" s="289"/>
      <c r="D11" s="289"/>
      <c r="E11" s="289"/>
      <c r="F11" s="289"/>
      <c r="G11" s="289"/>
      <c r="H11" s="289">
        <v>1.2</v>
      </c>
      <c r="I11" s="289">
        <v>2.1</v>
      </c>
      <c r="J11" s="289">
        <v>3.5</v>
      </c>
      <c r="K11" s="289">
        <v>4.8</v>
      </c>
      <c r="L11" s="289">
        <v>5.7</v>
      </c>
      <c r="M11" s="289">
        <v>6.3</v>
      </c>
      <c r="N11" s="289">
        <v>7.3</v>
      </c>
      <c r="P11" s="290">
        <v>44713</v>
      </c>
      <c r="Q11" s="254">
        <f t="shared" si="1"/>
        <v>31666.666666666668</v>
      </c>
      <c r="R11" s="291">
        <f t="shared" si="0"/>
        <v>0.05</v>
      </c>
      <c r="S11" s="254">
        <f t="shared" si="3"/>
        <v>1583.3333333333335</v>
      </c>
      <c r="T11" s="254">
        <f t="shared" si="2"/>
        <v>33250</v>
      </c>
    </row>
    <row r="12" spans="2:20" x14ac:dyDescent="0.35">
      <c r="B12" s="18" t="s">
        <v>484</v>
      </c>
      <c r="C12" s="289"/>
      <c r="D12" s="289"/>
      <c r="E12" s="289"/>
      <c r="F12" s="289"/>
      <c r="G12" s="289"/>
      <c r="H12" s="289"/>
      <c r="I12" s="289">
        <v>0.9</v>
      </c>
      <c r="J12" s="289">
        <v>2.2999999999999998</v>
      </c>
      <c r="K12" s="289">
        <v>3.6</v>
      </c>
      <c r="L12" s="289">
        <v>4.4000000000000004</v>
      </c>
      <c r="M12" s="289">
        <v>5</v>
      </c>
      <c r="N12" s="289">
        <v>6</v>
      </c>
      <c r="P12" s="290">
        <v>44743</v>
      </c>
      <c r="Q12" s="254">
        <f t="shared" si="1"/>
        <v>31666.666666666668</v>
      </c>
      <c r="R12" s="291">
        <f t="shared" si="0"/>
        <v>3.6000000000000004E-2</v>
      </c>
      <c r="S12" s="254">
        <f t="shared" si="3"/>
        <v>1140.0000000000002</v>
      </c>
      <c r="T12" s="254">
        <f t="shared" si="2"/>
        <v>32806.666666666672</v>
      </c>
    </row>
    <row r="13" spans="2:20" x14ac:dyDescent="0.35">
      <c r="B13" s="18" t="s">
        <v>485</v>
      </c>
      <c r="C13" s="289"/>
      <c r="D13" s="289"/>
      <c r="E13" s="289"/>
      <c r="F13" s="289"/>
      <c r="G13" s="289"/>
      <c r="H13" s="289"/>
      <c r="I13" s="289"/>
      <c r="J13" s="289">
        <v>1.4</v>
      </c>
      <c r="K13" s="289">
        <v>2.6</v>
      </c>
      <c r="L13" s="289">
        <v>3.5</v>
      </c>
      <c r="M13" s="289">
        <v>4</v>
      </c>
      <c r="N13" s="289">
        <v>5</v>
      </c>
      <c r="P13" s="290">
        <v>44774</v>
      </c>
      <c r="Q13" s="254">
        <f t="shared" si="1"/>
        <v>31666.666666666668</v>
      </c>
      <c r="R13" s="291">
        <f t="shared" si="0"/>
        <v>2.4E-2</v>
      </c>
      <c r="S13" s="254">
        <f t="shared" si="3"/>
        <v>760</v>
      </c>
      <c r="T13" s="254">
        <f t="shared" si="2"/>
        <v>32426.666666666668</v>
      </c>
    </row>
    <row r="14" spans="2:20" x14ac:dyDescent="0.35">
      <c r="B14" s="18" t="s">
        <v>486</v>
      </c>
      <c r="C14" s="289"/>
      <c r="D14" s="289"/>
      <c r="E14" s="289"/>
      <c r="F14" s="289"/>
      <c r="G14" s="289"/>
      <c r="H14" s="289"/>
      <c r="I14" s="289"/>
      <c r="J14" s="289"/>
      <c r="K14" s="289">
        <v>1.2</v>
      </c>
      <c r="L14" s="289">
        <v>2.1</v>
      </c>
      <c r="M14" s="289">
        <v>2.6</v>
      </c>
      <c r="N14" s="289">
        <v>3.6</v>
      </c>
      <c r="P14" s="290">
        <v>44805</v>
      </c>
      <c r="Q14" s="254">
        <f t="shared" si="1"/>
        <v>31666.666666666668</v>
      </c>
      <c r="R14" s="291">
        <f t="shared" si="0"/>
        <v>1.4999999999999999E-2</v>
      </c>
      <c r="S14" s="254">
        <f t="shared" si="3"/>
        <v>475</v>
      </c>
      <c r="T14" s="254">
        <f t="shared" si="2"/>
        <v>32141.666666666668</v>
      </c>
    </row>
    <row r="15" spans="2:20" x14ac:dyDescent="0.35">
      <c r="B15" s="18" t="s">
        <v>487</v>
      </c>
      <c r="C15" s="289"/>
      <c r="D15" s="289"/>
      <c r="E15" s="289"/>
      <c r="F15" s="289"/>
      <c r="G15" s="289"/>
      <c r="H15" s="289"/>
      <c r="I15" s="289"/>
      <c r="J15" s="289"/>
      <c r="K15" s="289"/>
      <c r="L15" s="289">
        <v>0.9</v>
      </c>
      <c r="M15" s="289">
        <v>1.4</v>
      </c>
      <c r="N15" s="289">
        <v>2.4</v>
      </c>
      <c r="P15" s="290">
        <v>44835</v>
      </c>
      <c r="Q15" s="254">
        <f t="shared" si="1"/>
        <v>31666.666666666668</v>
      </c>
      <c r="R15" s="291">
        <f t="shared" si="0"/>
        <v>0.01</v>
      </c>
      <c r="S15" s="254">
        <f t="shared" si="3"/>
        <v>316.66666666666669</v>
      </c>
      <c r="T15" s="254">
        <f t="shared" si="2"/>
        <v>31983.333333333336</v>
      </c>
    </row>
    <row r="16" spans="2:20" x14ac:dyDescent="0.35">
      <c r="B16" s="18" t="s">
        <v>488</v>
      </c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>
        <v>0.5</v>
      </c>
      <c r="N16" s="289">
        <v>1.5</v>
      </c>
      <c r="P16" s="290">
        <v>44866</v>
      </c>
      <c r="Q16" s="254">
        <f t="shared" si="1"/>
        <v>31666.666666666668</v>
      </c>
      <c r="R16" s="291">
        <f t="shared" si="0"/>
        <v>0</v>
      </c>
      <c r="S16" s="254">
        <f t="shared" si="3"/>
        <v>0</v>
      </c>
      <c r="T16" s="254">
        <f t="shared" si="2"/>
        <v>31666.666666666668</v>
      </c>
    </row>
    <row r="17" spans="2:20" x14ac:dyDescent="0.35">
      <c r="B17" s="18" t="s">
        <v>489</v>
      </c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>
        <v>1</v>
      </c>
      <c r="P17" s="290">
        <v>44896</v>
      </c>
      <c r="Q17" s="254">
        <f t="shared" si="1"/>
        <v>31666.666666666668</v>
      </c>
      <c r="R17" s="291">
        <f t="shared" si="0"/>
        <v>0</v>
      </c>
      <c r="S17" s="254">
        <f t="shared" si="3"/>
        <v>0</v>
      </c>
      <c r="T17" s="254">
        <f t="shared" si="2"/>
        <v>31666.666666666668</v>
      </c>
    </row>
    <row r="18" spans="2:20" x14ac:dyDescent="0.35">
      <c r="B18" s="18" t="s">
        <v>490</v>
      </c>
      <c r="C18" s="289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P18" s="34" t="s">
        <v>8</v>
      </c>
      <c r="Q18" s="292">
        <f>+SUM(Q6:Q17)</f>
        <v>380000.00000000006</v>
      </c>
      <c r="R18" s="34"/>
      <c r="S18" s="292">
        <f>+SUM(S6:S17)</f>
        <v>18208.333333333336</v>
      </c>
      <c r="T18" s="292">
        <f>+SUM(T6:T17)</f>
        <v>398208.33333333343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D3F53-CE60-4784-8B2D-7D2399810285}">
  <dimension ref="A1:AU204"/>
  <sheetViews>
    <sheetView showGridLines="0" topLeftCell="A95" zoomScale="205" zoomScaleNormal="205" workbookViewId="0">
      <selection activeCell="B98" sqref="B98:N99"/>
    </sheetView>
  </sheetViews>
  <sheetFormatPr baseColWidth="10" defaultColWidth="3.81640625" defaultRowHeight="14.5" x14ac:dyDescent="0.35"/>
  <cols>
    <col min="1" max="1" width="1.81640625" style="82" customWidth="1"/>
    <col min="2" max="6" width="3.81640625" style="85"/>
    <col min="7" max="7" width="4.54296875" style="85" customWidth="1"/>
    <col min="8" max="11" width="4.7265625" style="85" customWidth="1"/>
    <col min="12" max="12" width="3.81640625" style="85"/>
    <col min="13" max="16" width="4.7265625" style="85" customWidth="1"/>
    <col min="17" max="17" width="3.81640625" style="85"/>
    <col min="18" max="18" width="2.81640625" style="85" bestFit="1" customWidth="1"/>
    <col min="19" max="19" width="4.7265625" style="85" customWidth="1"/>
    <col min="20" max="20" width="4.7265625" style="85" bestFit="1" customWidth="1"/>
    <col min="21" max="21" width="2.54296875" style="85" customWidth="1"/>
    <col min="22" max="22" width="5.7265625" style="85" customWidth="1"/>
    <col min="23" max="23" width="5.1796875" style="85" customWidth="1"/>
    <col min="24" max="24" width="3.81640625" style="85" customWidth="1"/>
    <col min="25" max="26" width="4.7265625" style="85" customWidth="1"/>
    <col min="27" max="27" width="4.7265625" style="85" bestFit="1" customWidth="1"/>
    <col min="28" max="28" width="4.7265625" style="85" customWidth="1"/>
    <col min="29" max="29" width="4.7265625" style="85" bestFit="1" customWidth="1"/>
    <col min="30" max="30" width="3.81640625" style="85" customWidth="1"/>
    <col min="31" max="31" width="4.7265625" style="85" customWidth="1"/>
    <col min="32" max="32" width="4.7265625" style="85" bestFit="1" customWidth="1"/>
    <col min="33" max="33" width="4.26953125" style="85" customWidth="1"/>
    <col min="34" max="34" width="7.1796875" style="85" customWidth="1"/>
    <col min="35" max="35" width="4.7265625" style="85" bestFit="1" customWidth="1"/>
    <col min="36" max="36" width="3.81640625" style="85"/>
    <col min="37" max="38" width="4.7265625" style="85" customWidth="1"/>
    <col min="39" max="39" width="3.81640625" style="82"/>
    <col min="40" max="40" width="4.7265625" style="82" customWidth="1"/>
    <col min="41" max="41" width="28.54296875" style="82" customWidth="1"/>
    <col min="42" max="44" width="4.7265625" style="82" customWidth="1"/>
    <col min="45" max="62" width="4.7265625" style="85" customWidth="1"/>
    <col min="63" max="16384" width="3.81640625" style="85"/>
  </cols>
  <sheetData>
    <row r="1" spans="2:47" s="82" customFormat="1" ht="15" thickBot="1" x14ac:dyDescent="0.4">
      <c r="B1" s="612" t="s">
        <v>244</v>
      </c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613"/>
      <c r="O1" s="613"/>
      <c r="P1" s="613"/>
      <c r="Q1" s="613"/>
      <c r="R1" s="613"/>
      <c r="S1" s="613"/>
      <c r="T1" s="613"/>
      <c r="U1" s="613"/>
      <c r="V1" s="613"/>
      <c r="W1" s="613"/>
      <c r="X1" s="613"/>
      <c r="Y1" s="613"/>
      <c r="Z1" s="613"/>
      <c r="AA1" s="613"/>
      <c r="AB1" s="613"/>
      <c r="AC1" s="613"/>
      <c r="AD1" s="613"/>
      <c r="AE1" s="613"/>
      <c r="AF1" s="613"/>
      <c r="AG1" s="613"/>
      <c r="AH1" s="613"/>
      <c r="AI1" s="613"/>
      <c r="AJ1" s="613"/>
      <c r="AK1" s="613"/>
      <c r="AL1" s="613"/>
      <c r="AM1" s="613"/>
      <c r="AN1" s="613"/>
      <c r="AO1" s="613"/>
      <c r="AP1" s="613"/>
      <c r="AQ1" s="613"/>
      <c r="AR1" s="613"/>
      <c r="AS1" s="613"/>
      <c r="AT1" s="613"/>
      <c r="AU1" s="614"/>
    </row>
    <row r="2" spans="2:47" s="82" customFormat="1" ht="15.5" x14ac:dyDescent="0.35">
      <c r="B2" s="615" t="s">
        <v>245</v>
      </c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616"/>
      <c r="N2" s="616"/>
      <c r="O2" s="616"/>
      <c r="P2" s="616"/>
      <c r="Q2" s="616"/>
      <c r="R2" s="616"/>
      <c r="S2" s="617"/>
      <c r="T2" s="618"/>
      <c r="U2" s="619"/>
      <c r="V2" s="619"/>
      <c r="W2" s="619"/>
      <c r="X2" s="619"/>
      <c r="Y2" s="619"/>
      <c r="Z2" s="619"/>
      <c r="AA2" s="619"/>
      <c r="AB2" s="620"/>
      <c r="AC2" s="621" t="s">
        <v>246</v>
      </c>
      <c r="AD2" s="622"/>
      <c r="AE2" s="623"/>
      <c r="AF2" s="621"/>
      <c r="AG2" s="622"/>
      <c r="AH2" s="622"/>
      <c r="AI2" s="622"/>
      <c r="AJ2" s="622"/>
      <c r="AK2" s="622"/>
      <c r="AL2" s="622"/>
      <c r="AM2" s="622"/>
      <c r="AN2" s="622"/>
      <c r="AO2" s="623"/>
      <c r="AP2" s="621" t="s">
        <v>247</v>
      </c>
      <c r="AQ2" s="622"/>
      <c r="AR2" s="623"/>
      <c r="AS2" s="624"/>
      <c r="AT2" s="625"/>
      <c r="AU2" s="626"/>
    </row>
    <row r="3" spans="2:47" s="82" customFormat="1" x14ac:dyDescent="0.35">
      <c r="B3" s="133">
        <v>6</v>
      </c>
      <c r="C3" s="575" t="s">
        <v>248</v>
      </c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576"/>
      <c r="T3" s="576"/>
      <c r="U3" s="576"/>
      <c r="V3" s="576"/>
      <c r="W3" s="576"/>
      <c r="X3" s="576"/>
      <c r="Y3" s="600"/>
      <c r="Z3" s="575" t="s">
        <v>249</v>
      </c>
      <c r="AA3" s="576"/>
      <c r="AB3" s="576"/>
      <c r="AC3" s="576"/>
      <c r="AD3" s="600"/>
      <c r="AE3" s="575" t="s">
        <v>250</v>
      </c>
      <c r="AF3" s="576"/>
      <c r="AG3" s="576"/>
      <c r="AH3" s="576"/>
      <c r="AI3" s="576"/>
      <c r="AJ3" s="600"/>
      <c r="AK3" s="575" t="s">
        <v>251</v>
      </c>
      <c r="AL3" s="576"/>
      <c r="AM3" s="576"/>
      <c r="AN3" s="576"/>
      <c r="AO3" s="576"/>
      <c r="AP3" s="576"/>
      <c r="AQ3" s="576"/>
      <c r="AR3" s="576"/>
      <c r="AS3" s="576"/>
      <c r="AT3" s="576"/>
      <c r="AU3" s="577"/>
    </row>
    <row r="4" spans="2:47" s="82" customFormat="1" x14ac:dyDescent="0.35">
      <c r="B4" s="610" t="s">
        <v>252</v>
      </c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611"/>
      <c r="Z4" s="585"/>
      <c r="AA4" s="586"/>
      <c r="AB4" s="586"/>
      <c r="AC4" s="586"/>
      <c r="AD4" s="611"/>
      <c r="AE4" s="585"/>
      <c r="AF4" s="586"/>
      <c r="AG4" s="586"/>
      <c r="AH4" s="586"/>
      <c r="AI4" s="586"/>
      <c r="AJ4" s="611"/>
      <c r="AK4" s="585"/>
      <c r="AL4" s="586"/>
      <c r="AM4" s="586"/>
      <c r="AN4" s="586"/>
      <c r="AO4" s="586"/>
      <c r="AP4" s="586"/>
      <c r="AQ4" s="586"/>
      <c r="AR4" s="586"/>
      <c r="AS4" s="586"/>
      <c r="AT4" s="586"/>
      <c r="AU4" s="587"/>
    </row>
    <row r="5" spans="2:47" s="82" customFormat="1" x14ac:dyDescent="0.35">
      <c r="B5" s="133">
        <v>8</v>
      </c>
      <c r="C5" s="575" t="s">
        <v>253</v>
      </c>
      <c r="D5" s="576"/>
      <c r="E5" s="576"/>
      <c r="F5" s="576"/>
      <c r="G5" s="576"/>
      <c r="H5" s="576"/>
      <c r="I5" s="576"/>
      <c r="J5" s="576"/>
      <c r="K5" s="576"/>
      <c r="L5" s="576"/>
      <c r="M5" s="576"/>
      <c r="N5" s="600"/>
      <c r="O5" s="601">
        <v>53</v>
      </c>
      <c r="P5" s="602"/>
      <c r="Q5" s="575" t="s">
        <v>254</v>
      </c>
      <c r="R5" s="576"/>
      <c r="S5" s="576"/>
      <c r="T5" s="576"/>
      <c r="U5" s="576"/>
      <c r="V5" s="576"/>
      <c r="W5" s="600"/>
      <c r="X5" s="603">
        <v>13</v>
      </c>
      <c r="Y5" s="604"/>
      <c r="Z5" s="575" t="s">
        <v>255</v>
      </c>
      <c r="AA5" s="576"/>
      <c r="AB5" s="576"/>
      <c r="AC5" s="576"/>
      <c r="AD5" s="576"/>
      <c r="AE5" s="576"/>
      <c r="AF5" s="576"/>
      <c r="AG5" s="576"/>
      <c r="AH5" s="576"/>
      <c r="AI5" s="600"/>
      <c r="AJ5" s="603">
        <v>14</v>
      </c>
      <c r="AK5" s="604"/>
      <c r="AL5" s="575" t="s">
        <v>256</v>
      </c>
      <c r="AM5" s="576"/>
      <c r="AN5" s="576"/>
      <c r="AO5" s="576"/>
      <c r="AP5" s="576"/>
      <c r="AQ5" s="576"/>
      <c r="AR5" s="576"/>
      <c r="AS5" s="576"/>
      <c r="AT5" s="576"/>
      <c r="AU5" s="577"/>
    </row>
    <row r="6" spans="2:47" s="82" customFormat="1" ht="17.5" x14ac:dyDescent="0.35">
      <c r="B6" s="578"/>
      <c r="C6" s="579"/>
      <c r="D6" s="579"/>
      <c r="E6" s="579"/>
      <c r="F6" s="579"/>
      <c r="G6" s="579"/>
      <c r="H6" s="579"/>
      <c r="I6" s="579"/>
      <c r="J6" s="579"/>
      <c r="K6" s="579"/>
      <c r="L6" s="579"/>
      <c r="M6" s="579"/>
      <c r="N6" s="580"/>
      <c r="O6" s="581"/>
      <c r="P6" s="579"/>
      <c r="Q6" s="579"/>
      <c r="R6" s="579"/>
      <c r="S6" s="579"/>
      <c r="T6" s="579"/>
      <c r="U6" s="579"/>
      <c r="V6" s="579"/>
      <c r="W6" s="580"/>
      <c r="X6" s="582"/>
      <c r="Y6" s="583"/>
      <c r="Z6" s="583"/>
      <c r="AA6" s="583"/>
      <c r="AB6" s="583"/>
      <c r="AC6" s="583"/>
      <c r="AD6" s="583"/>
      <c r="AE6" s="583"/>
      <c r="AF6" s="583"/>
      <c r="AG6" s="583"/>
      <c r="AH6" s="583"/>
      <c r="AI6" s="584"/>
      <c r="AJ6" s="585"/>
      <c r="AK6" s="586"/>
      <c r="AL6" s="586"/>
      <c r="AM6" s="586"/>
      <c r="AN6" s="586"/>
      <c r="AO6" s="586"/>
      <c r="AP6" s="586"/>
      <c r="AQ6" s="586"/>
      <c r="AR6" s="586"/>
      <c r="AS6" s="586"/>
      <c r="AT6" s="586"/>
      <c r="AU6" s="587"/>
    </row>
    <row r="7" spans="2:47" s="82" customFormat="1" ht="16" thickBot="1" x14ac:dyDescent="0.4">
      <c r="B7" s="588" t="s">
        <v>257</v>
      </c>
      <c r="C7" s="589"/>
      <c r="D7" s="590"/>
      <c r="E7" s="591">
        <v>9</v>
      </c>
      <c r="F7" s="592"/>
      <c r="G7" s="593" t="s">
        <v>252</v>
      </c>
      <c r="H7" s="594"/>
      <c r="I7" s="594"/>
      <c r="J7" s="594"/>
      <c r="K7" s="594"/>
      <c r="L7" s="134"/>
      <c r="M7" s="595" t="s">
        <v>258</v>
      </c>
      <c r="N7" s="596"/>
      <c r="O7" s="135">
        <v>48</v>
      </c>
      <c r="P7" s="597" t="s">
        <v>252</v>
      </c>
      <c r="Q7" s="598"/>
      <c r="R7" s="598"/>
      <c r="S7" s="598"/>
      <c r="T7" s="598"/>
      <c r="U7" s="598"/>
      <c r="V7" s="598"/>
      <c r="W7" s="599"/>
      <c r="X7" s="605" t="s">
        <v>259</v>
      </c>
      <c r="Y7" s="589"/>
      <c r="Z7" s="589"/>
      <c r="AA7" s="590"/>
      <c r="AB7" s="591">
        <v>55</v>
      </c>
      <c r="AC7" s="606"/>
      <c r="AD7" s="606"/>
      <c r="AE7" s="606"/>
      <c r="AF7" s="592"/>
      <c r="AG7" s="607"/>
      <c r="AH7" s="608"/>
      <c r="AI7" s="608"/>
      <c r="AJ7" s="608"/>
      <c r="AK7" s="608"/>
      <c r="AL7" s="608"/>
      <c r="AM7" s="608"/>
      <c r="AN7" s="608"/>
      <c r="AO7" s="608"/>
      <c r="AP7" s="608"/>
      <c r="AQ7" s="608"/>
      <c r="AR7" s="608"/>
      <c r="AS7" s="608"/>
      <c r="AT7" s="608"/>
      <c r="AU7" s="609"/>
    </row>
    <row r="8" spans="2:47" s="82" customFormat="1" ht="21.65" customHeight="1" x14ac:dyDescent="0.35">
      <c r="B8" s="530" t="s">
        <v>260</v>
      </c>
      <c r="C8" s="533" t="s">
        <v>261</v>
      </c>
      <c r="D8" s="534"/>
      <c r="E8" s="539" t="s">
        <v>262</v>
      </c>
      <c r="F8" s="540"/>
      <c r="G8" s="540"/>
      <c r="H8" s="540"/>
      <c r="I8" s="541"/>
      <c r="J8" s="545">
        <v>95</v>
      </c>
      <c r="K8" s="547"/>
      <c r="L8" s="136"/>
      <c r="M8" s="549"/>
      <c r="N8" s="550"/>
      <c r="O8" s="551"/>
      <c r="P8" s="137"/>
      <c r="Q8" s="552"/>
      <c r="R8" s="553"/>
      <c r="S8" s="553"/>
      <c r="T8" s="554"/>
      <c r="U8" s="462" t="s">
        <v>263</v>
      </c>
      <c r="V8" s="463"/>
      <c r="W8" s="464"/>
      <c r="X8" s="468">
        <v>73</v>
      </c>
      <c r="Y8" s="470"/>
      <c r="Z8" s="472" t="s">
        <v>264</v>
      </c>
      <c r="AA8" s="473"/>
      <c r="AB8" s="476">
        <v>72</v>
      </c>
      <c r="AC8" s="477"/>
      <c r="AD8" s="480"/>
      <c r="AE8" s="521" t="s">
        <v>265</v>
      </c>
      <c r="AF8" s="522"/>
      <c r="AG8" s="527" t="s">
        <v>266</v>
      </c>
      <c r="AH8" s="462" t="s">
        <v>267</v>
      </c>
      <c r="AI8" s="463"/>
      <c r="AJ8" s="463"/>
      <c r="AK8" s="463"/>
      <c r="AL8" s="463"/>
      <c r="AM8" s="463"/>
      <c r="AN8" s="555"/>
      <c r="AO8" s="557">
        <v>805</v>
      </c>
      <c r="AP8" s="558"/>
      <c r="AQ8" s="558"/>
      <c r="AR8" s="559"/>
      <c r="AS8" s="433"/>
      <c r="AT8" s="434"/>
      <c r="AU8" s="435"/>
    </row>
    <row r="9" spans="2:47" s="82" customFormat="1" x14ac:dyDescent="0.35">
      <c r="B9" s="531"/>
      <c r="C9" s="535"/>
      <c r="D9" s="536"/>
      <c r="E9" s="542"/>
      <c r="F9" s="543"/>
      <c r="G9" s="543"/>
      <c r="H9" s="543"/>
      <c r="I9" s="544"/>
      <c r="J9" s="546"/>
      <c r="K9" s="548"/>
      <c r="L9" s="138"/>
      <c r="M9" s="442"/>
      <c r="N9" s="443"/>
      <c r="O9" s="444"/>
      <c r="P9" s="448"/>
      <c r="Q9" s="442"/>
      <c r="R9" s="443"/>
      <c r="S9" s="443"/>
      <c r="T9" s="444"/>
      <c r="U9" s="465"/>
      <c r="V9" s="466"/>
      <c r="W9" s="467"/>
      <c r="X9" s="469"/>
      <c r="Y9" s="471"/>
      <c r="Z9" s="474"/>
      <c r="AA9" s="475"/>
      <c r="AB9" s="478"/>
      <c r="AC9" s="479"/>
      <c r="AD9" s="481"/>
      <c r="AE9" s="523"/>
      <c r="AF9" s="524"/>
      <c r="AG9" s="528"/>
      <c r="AH9" s="494"/>
      <c r="AI9" s="495"/>
      <c r="AJ9" s="495"/>
      <c r="AK9" s="495"/>
      <c r="AL9" s="495"/>
      <c r="AM9" s="495"/>
      <c r="AN9" s="504"/>
      <c r="AO9" s="509"/>
      <c r="AP9" s="510"/>
      <c r="AQ9" s="510"/>
      <c r="AR9" s="511"/>
      <c r="AS9" s="436"/>
      <c r="AT9" s="437"/>
      <c r="AU9" s="438"/>
    </row>
    <row r="10" spans="2:47" s="82" customFormat="1" ht="15.65" customHeight="1" x14ac:dyDescent="0.35">
      <c r="B10" s="531"/>
      <c r="C10" s="535"/>
      <c r="D10" s="536"/>
      <c r="E10" s="563" t="s">
        <v>268</v>
      </c>
      <c r="F10" s="564"/>
      <c r="G10" s="564"/>
      <c r="H10" s="564"/>
      <c r="I10" s="565"/>
      <c r="J10" s="500">
        <v>786</v>
      </c>
      <c r="K10" s="572"/>
      <c r="L10" s="139"/>
      <c r="M10" s="445"/>
      <c r="N10" s="446"/>
      <c r="O10" s="447"/>
      <c r="P10" s="449"/>
      <c r="Q10" s="445"/>
      <c r="R10" s="446"/>
      <c r="S10" s="446"/>
      <c r="T10" s="447"/>
      <c r="U10" s="491" t="s">
        <v>269</v>
      </c>
      <c r="V10" s="492"/>
      <c r="W10" s="493"/>
      <c r="X10" s="515">
        <v>69</v>
      </c>
      <c r="Y10" s="518"/>
      <c r="Z10" s="450" t="s">
        <v>270</v>
      </c>
      <c r="AA10" s="451"/>
      <c r="AB10" s="456">
        <v>68</v>
      </c>
      <c r="AC10" s="457"/>
      <c r="AD10" s="488"/>
      <c r="AE10" s="523"/>
      <c r="AF10" s="524"/>
      <c r="AG10" s="528"/>
      <c r="AH10" s="465"/>
      <c r="AI10" s="466"/>
      <c r="AJ10" s="466"/>
      <c r="AK10" s="466"/>
      <c r="AL10" s="466"/>
      <c r="AM10" s="466"/>
      <c r="AN10" s="556"/>
      <c r="AO10" s="560"/>
      <c r="AP10" s="561"/>
      <c r="AQ10" s="561"/>
      <c r="AR10" s="562"/>
      <c r="AS10" s="439"/>
      <c r="AT10" s="440"/>
      <c r="AU10" s="441"/>
    </row>
    <row r="11" spans="2:47" s="82" customFormat="1" ht="15" customHeight="1" x14ac:dyDescent="0.35">
      <c r="B11" s="531"/>
      <c r="C11" s="535"/>
      <c r="D11" s="536"/>
      <c r="E11" s="566"/>
      <c r="F11" s="567"/>
      <c r="G11" s="567"/>
      <c r="H11" s="567"/>
      <c r="I11" s="568"/>
      <c r="J11" s="501"/>
      <c r="K11" s="573"/>
      <c r="L11" s="140"/>
      <c r="M11" s="491" t="s">
        <v>271</v>
      </c>
      <c r="N11" s="492"/>
      <c r="O11" s="493"/>
      <c r="P11" s="500">
        <v>616</v>
      </c>
      <c r="Q11" s="491"/>
      <c r="R11" s="492"/>
      <c r="S11" s="492"/>
      <c r="T11" s="493"/>
      <c r="U11" s="494"/>
      <c r="V11" s="495"/>
      <c r="W11" s="496"/>
      <c r="X11" s="516"/>
      <c r="Y11" s="519"/>
      <c r="Z11" s="452"/>
      <c r="AA11" s="453"/>
      <c r="AB11" s="458"/>
      <c r="AC11" s="459"/>
      <c r="AD11" s="489"/>
      <c r="AE11" s="523"/>
      <c r="AF11" s="524"/>
      <c r="AG11" s="528"/>
      <c r="AH11" s="491" t="s">
        <v>272</v>
      </c>
      <c r="AI11" s="492"/>
      <c r="AJ11" s="492"/>
      <c r="AK11" s="492"/>
      <c r="AL11" s="492"/>
      <c r="AM11" s="492"/>
      <c r="AN11" s="503"/>
      <c r="AO11" s="506">
        <v>813</v>
      </c>
      <c r="AP11" s="507"/>
      <c r="AQ11" s="507"/>
      <c r="AR11" s="508"/>
      <c r="AS11" s="482"/>
      <c r="AT11" s="483"/>
      <c r="AU11" s="484"/>
    </row>
    <row r="12" spans="2:47" s="82" customFormat="1" x14ac:dyDescent="0.35">
      <c r="B12" s="531"/>
      <c r="C12" s="535"/>
      <c r="D12" s="536"/>
      <c r="E12" s="566"/>
      <c r="F12" s="567"/>
      <c r="G12" s="567"/>
      <c r="H12" s="567"/>
      <c r="I12" s="568"/>
      <c r="J12" s="501"/>
      <c r="K12" s="573"/>
      <c r="L12" s="140"/>
      <c r="M12" s="494"/>
      <c r="N12" s="495"/>
      <c r="O12" s="496"/>
      <c r="P12" s="501"/>
      <c r="Q12" s="494"/>
      <c r="R12" s="495"/>
      <c r="S12" s="495"/>
      <c r="T12" s="496"/>
      <c r="U12" s="494"/>
      <c r="V12" s="495"/>
      <c r="W12" s="496"/>
      <c r="X12" s="516"/>
      <c r="Y12" s="519"/>
      <c r="Z12" s="452"/>
      <c r="AA12" s="453"/>
      <c r="AB12" s="458"/>
      <c r="AC12" s="459"/>
      <c r="AD12" s="489"/>
      <c r="AE12" s="523"/>
      <c r="AF12" s="524"/>
      <c r="AG12" s="528"/>
      <c r="AH12" s="494"/>
      <c r="AI12" s="495"/>
      <c r="AJ12" s="495"/>
      <c r="AK12" s="495"/>
      <c r="AL12" s="495"/>
      <c r="AM12" s="495"/>
      <c r="AN12" s="504"/>
      <c r="AO12" s="509"/>
      <c r="AP12" s="510"/>
      <c r="AQ12" s="510"/>
      <c r="AR12" s="511"/>
      <c r="AS12" s="436"/>
      <c r="AT12" s="437"/>
      <c r="AU12" s="438"/>
    </row>
    <row r="13" spans="2:47" s="82" customFormat="1" ht="15" thickBot="1" x14ac:dyDescent="0.4">
      <c r="B13" s="532"/>
      <c r="C13" s="537"/>
      <c r="D13" s="538"/>
      <c r="E13" s="569"/>
      <c r="F13" s="570"/>
      <c r="G13" s="570"/>
      <c r="H13" s="570"/>
      <c r="I13" s="571"/>
      <c r="J13" s="502"/>
      <c r="K13" s="574"/>
      <c r="L13" s="141"/>
      <c r="M13" s="497"/>
      <c r="N13" s="498"/>
      <c r="O13" s="499"/>
      <c r="P13" s="502"/>
      <c r="Q13" s="497"/>
      <c r="R13" s="498"/>
      <c r="S13" s="498"/>
      <c r="T13" s="499"/>
      <c r="U13" s="497"/>
      <c r="V13" s="498"/>
      <c r="W13" s="499"/>
      <c r="X13" s="517"/>
      <c r="Y13" s="520"/>
      <c r="Z13" s="454"/>
      <c r="AA13" s="455"/>
      <c r="AB13" s="460"/>
      <c r="AC13" s="461"/>
      <c r="AD13" s="490"/>
      <c r="AE13" s="525"/>
      <c r="AF13" s="526"/>
      <c r="AG13" s="529"/>
      <c r="AH13" s="497"/>
      <c r="AI13" s="498"/>
      <c r="AJ13" s="498"/>
      <c r="AK13" s="498"/>
      <c r="AL13" s="498"/>
      <c r="AM13" s="498"/>
      <c r="AN13" s="505"/>
      <c r="AO13" s="512"/>
      <c r="AP13" s="513"/>
      <c r="AQ13" s="513"/>
      <c r="AR13" s="514"/>
      <c r="AS13" s="485"/>
      <c r="AT13" s="486"/>
      <c r="AU13" s="487"/>
    </row>
    <row r="14" spans="2:47" s="82" customFormat="1" ht="15" thickBot="1" x14ac:dyDescent="0.4"/>
    <row r="15" spans="2:47" s="82" customFormat="1" x14ac:dyDescent="0.35">
      <c r="B15" s="385" t="s">
        <v>273</v>
      </c>
      <c r="C15" s="386"/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7"/>
    </row>
    <row r="16" spans="2:47" s="82" customFormat="1" ht="15" thickBot="1" x14ac:dyDescent="0.4">
      <c r="B16" s="388"/>
      <c r="C16" s="389"/>
      <c r="D16" s="389"/>
      <c r="E16" s="389"/>
      <c r="F16" s="389"/>
      <c r="G16" s="389"/>
      <c r="H16" s="389"/>
      <c r="I16" s="389"/>
      <c r="J16" s="389"/>
      <c r="K16" s="389"/>
      <c r="L16" s="389"/>
      <c r="M16" s="389"/>
      <c r="N16" s="389"/>
      <c r="O16" s="389"/>
      <c r="P16" s="389"/>
      <c r="Q16" s="390"/>
    </row>
    <row r="17" spans="2:17" s="82" customFormat="1" x14ac:dyDescent="0.35">
      <c r="B17" s="430" t="s">
        <v>274</v>
      </c>
      <c r="C17" s="142" t="s">
        <v>275</v>
      </c>
      <c r="D17" s="143"/>
      <c r="E17" s="144"/>
      <c r="F17" s="144"/>
      <c r="G17" s="144"/>
      <c r="H17" s="144"/>
      <c r="I17" s="144"/>
      <c r="J17" s="144"/>
      <c r="K17" s="145">
        <v>783</v>
      </c>
      <c r="L17" s="418"/>
      <c r="M17" s="418"/>
      <c r="N17" s="418"/>
      <c r="O17" s="418"/>
      <c r="P17" s="418"/>
      <c r="Q17" s="146"/>
    </row>
    <row r="18" spans="2:17" s="82" customFormat="1" ht="29.25" customHeight="1" x14ac:dyDescent="0.35">
      <c r="B18" s="431"/>
      <c r="C18" s="297" t="s">
        <v>276</v>
      </c>
      <c r="D18" s="298"/>
      <c r="E18" s="298"/>
      <c r="F18" s="298"/>
      <c r="G18" s="298"/>
      <c r="H18" s="298"/>
      <c r="I18" s="298"/>
      <c r="J18" s="298"/>
      <c r="K18" s="147">
        <v>976</v>
      </c>
      <c r="L18" s="408"/>
      <c r="M18" s="408"/>
      <c r="N18" s="408"/>
      <c r="O18" s="408"/>
      <c r="P18" s="408"/>
      <c r="Q18" s="148"/>
    </row>
    <row r="19" spans="2:17" s="82" customFormat="1" x14ac:dyDescent="0.35">
      <c r="B19" s="431"/>
      <c r="C19" s="297" t="s">
        <v>277</v>
      </c>
      <c r="D19" s="298"/>
      <c r="E19" s="298"/>
      <c r="F19" s="298"/>
      <c r="G19" s="298"/>
      <c r="H19" s="298"/>
      <c r="I19" s="298"/>
      <c r="J19" s="298"/>
      <c r="K19" s="147">
        <v>978</v>
      </c>
      <c r="L19" s="408"/>
      <c r="M19" s="408"/>
      <c r="N19" s="408"/>
      <c r="O19" s="408"/>
      <c r="P19" s="408"/>
      <c r="Q19" s="148"/>
    </row>
    <row r="20" spans="2:17" s="82" customFormat="1" x14ac:dyDescent="0.35">
      <c r="B20" s="431"/>
      <c r="C20" s="149" t="s">
        <v>278</v>
      </c>
      <c r="D20" s="150"/>
      <c r="E20" s="151"/>
      <c r="F20" s="151"/>
      <c r="G20" s="151"/>
      <c r="H20" s="151"/>
      <c r="I20" s="151"/>
      <c r="J20" s="151"/>
      <c r="K20" s="147">
        <v>1020</v>
      </c>
      <c r="L20" s="408"/>
      <c r="M20" s="408"/>
      <c r="N20" s="408"/>
      <c r="O20" s="408"/>
      <c r="P20" s="408"/>
      <c r="Q20" s="148"/>
    </row>
    <row r="21" spans="2:17" s="82" customFormat="1" x14ac:dyDescent="0.35">
      <c r="B21" s="431"/>
      <c r="C21" s="149" t="s">
        <v>279</v>
      </c>
      <c r="D21" s="150"/>
      <c r="E21" s="151"/>
      <c r="F21" s="151"/>
      <c r="G21" s="151"/>
      <c r="H21" s="151"/>
      <c r="I21" s="151"/>
      <c r="J21" s="151"/>
      <c r="K21" s="147">
        <v>1019</v>
      </c>
      <c r="L21" s="408"/>
      <c r="M21" s="408"/>
      <c r="N21" s="408"/>
      <c r="O21" s="408"/>
      <c r="P21" s="408"/>
      <c r="Q21" s="148"/>
    </row>
    <row r="22" spans="2:17" s="82" customFormat="1" ht="15" thickBot="1" x14ac:dyDescent="0.4">
      <c r="B22" s="432"/>
      <c r="C22" s="425" t="s">
        <v>280</v>
      </c>
      <c r="D22" s="426"/>
      <c r="E22" s="426"/>
      <c r="F22" s="426"/>
      <c r="G22" s="426"/>
      <c r="H22" s="426"/>
      <c r="I22" s="426"/>
      <c r="J22" s="426"/>
      <c r="K22" s="152">
        <v>974</v>
      </c>
      <c r="L22" s="414"/>
      <c r="M22" s="414"/>
      <c r="N22" s="414"/>
      <c r="O22" s="414"/>
      <c r="P22" s="414"/>
      <c r="Q22" s="153"/>
    </row>
    <row r="23" spans="2:17" s="82" customFormat="1" x14ac:dyDescent="0.35">
      <c r="B23" s="427" t="s">
        <v>281</v>
      </c>
      <c r="C23" s="142" t="s">
        <v>282</v>
      </c>
      <c r="D23" s="154"/>
      <c r="E23" s="154"/>
      <c r="F23" s="154"/>
      <c r="G23" s="154"/>
      <c r="H23" s="154"/>
      <c r="I23" s="154"/>
      <c r="J23" s="154"/>
      <c r="K23" s="145">
        <v>122</v>
      </c>
      <c r="L23" s="418"/>
      <c r="M23" s="418"/>
      <c r="N23" s="418"/>
      <c r="O23" s="418"/>
      <c r="P23" s="418"/>
      <c r="Q23" s="146"/>
    </row>
    <row r="24" spans="2:17" s="82" customFormat="1" x14ac:dyDescent="0.35">
      <c r="B24" s="428"/>
      <c r="C24" s="155" t="s">
        <v>283</v>
      </c>
      <c r="D24" s="151"/>
      <c r="E24" s="151"/>
      <c r="F24" s="151"/>
      <c r="G24" s="151"/>
      <c r="H24" s="151"/>
      <c r="I24" s="151"/>
      <c r="J24" s="151"/>
      <c r="K24" s="147">
        <v>123</v>
      </c>
      <c r="L24" s="408"/>
      <c r="M24" s="408"/>
      <c r="N24" s="408"/>
      <c r="O24" s="408"/>
      <c r="P24" s="408"/>
      <c r="Q24" s="148"/>
    </row>
    <row r="25" spans="2:17" s="82" customFormat="1" x14ac:dyDescent="0.35">
      <c r="B25" s="428"/>
      <c r="C25" s="155" t="s">
        <v>284</v>
      </c>
      <c r="D25" s="156"/>
      <c r="E25" s="156"/>
      <c r="F25" s="156"/>
      <c r="G25" s="156"/>
      <c r="H25" s="156"/>
      <c r="I25" s="156"/>
      <c r="J25" s="156"/>
      <c r="K25" s="147">
        <v>101</v>
      </c>
      <c r="L25" s="408"/>
      <c r="M25" s="408"/>
      <c r="N25" s="408"/>
      <c r="O25" s="408"/>
      <c r="P25" s="408"/>
      <c r="Q25" s="148"/>
    </row>
    <row r="26" spans="2:17" s="82" customFormat="1" x14ac:dyDescent="0.35">
      <c r="B26" s="428"/>
      <c r="C26" s="155" t="s">
        <v>285</v>
      </c>
      <c r="D26" s="156"/>
      <c r="E26" s="156"/>
      <c r="F26" s="156"/>
      <c r="G26" s="156"/>
      <c r="H26" s="156"/>
      <c r="I26" s="156"/>
      <c r="J26" s="156"/>
      <c r="K26" s="147">
        <v>102</v>
      </c>
      <c r="L26" s="408"/>
      <c r="M26" s="408"/>
      <c r="N26" s="408"/>
      <c r="O26" s="408"/>
      <c r="P26" s="408"/>
      <c r="Q26" s="148"/>
    </row>
    <row r="27" spans="2:17" s="82" customFormat="1" x14ac:dyDescent="0.35">
      <c r="B27" s="428"/>
      <c r="C27" s="155" t="s">
        <v>286</v>
      </c>
      <c r="D27" s="151"/>
      <c r="E27" s="151"/>
      <c r="F27" s="151"/>
      <c r="G27" s="151"/>
      <c r="H27" s="151"/>
      <c r="I27" s="151"/>
      <c r="J27" s="151"/>
      <c r="K27" s="147">
        <v>784</v>
      </c>
      <c r="L27" s="408"/>
      <c r="M27" s="408"/>
      <c r="N27" s="408"/>
      <c r="O27" s="408"/>
      <c r="P27" s="408"/>
      <c r="Q27" s="148"/>
    </row>
    <row r="28" spans="2:17" s="82" customFormat="1" x14ac:dyDescent="0.35">
      <c r="B28" s="428"/>
      <c r="C28" s="149" t="s">
        <v>287</v>
      </c>
      <c r="D28" s="151"/>
      <c r="E28" s="151"/>
      <c r="F28" s="151"/>
      <c r="G28" s="151"/>
      <c r="H28" s="151"/>
      <c r="I28" s="151"/>
      <c r="J28" s="151"/>
      <c r="K28" s="147">
        <v>129</v>
      </c>
      <c r="L28" s="408"/>
      <c r="M28" s="408"/>
      <c r="N28" s="408"/>
      <c r="O28" s="408"/>
      <c r="P28" s="408"/>
      <c r="Q28" s="148"/>
    </row>
    <row r="29" spans="2:17" s="82" customFormat="1" x14ac:dyDescent="0.35">
      <c r="B29" s="428"/>
      <c r="C29" s="157" t="s">
        <v>288</v>
      </c>
      <c r="D29" s="158"/>
      <c r="E29" s="158"/>
      <c r="F29" s="158"/>
      <c r="G29" s="158"/>
      <c r="H29" s="158"/>
      <c r="I29" s="158"/>
      <c r="J29" s="158"/>
      <c r="K29" s="159">
        <v>648</v>
      </c>
      <c r="L29" s="410"/>
      <c r="M29" s="410"/>
      <c r="N29" s="410"/>
      <c r="O29" s="410"/>
      <c r="P29" s="410"/>
      <c r="Q29" s="160"/>
    </row>
    <row r="30" spans="2:17" s="82" customFormat="1" x14ac:dyDescent="0.35">
      <c r="B30" s="428"/>
      <c r="C30" s="149" t="s">
        <v>289</v>
      </c>
      <c r="D30" s="150"/>
      <c r="E30" s="151"/>
      <c r="F30" s="151"/>
      <c r="G30" s="151"/>
      <c r="H30" s="151"/>
      <c r="I30" s="151"/>
      <c r="J30" s="151"/>
      <c r="K30" s="147">
        <v>647</v>
      </c>
      <c r="L30" s="408"/>
      <c r="M30" s="408"/>
      <c r="N30" s="408"/>
      <c r="O30" s="408"/>
      <c r="P30" s="408"/>
      <c r="Q30" s="148"/>
    </row>
    <row r="31" spans="2:17" s="82" customFormat="1" x14ac:dyDescent="0.35">
      <c r="B31" s="428"/>
      <c r="C31" s="149" t="s">
        <v>290</v>
      </c>
      <c r="D31" s="150"/>
      <c r="E31" s="151"/>
      <c r="F31" s="151"/>
      <c r="G31" s="151"/>
      <c r="H31" s="151"/>
      <c r="I31" s="151"/>
      <c r="J31" s="151"/>
      <c r="K31" s="147">
        <v>1003</v>
      </c>
      <c r="L31" s="408"/>
      <c r="M31" s="408"/>
      <c r="N31" s="408"/>
      <c r="O31" s="408"/>
      <c r="P31" s="408"/>
      <c r="Q31" s="148"/>
    </row>
    <row r="32" spans="2:17" s="82" customFormat="1" x14ac:dyDescent="0.35">
      <c r="B32" s="428"/>
      <c r="C32" s="149" t="s">
        <v>291</v>
      </c>
      <c r="D32" s="150"/>
      <c r="E32" s="151"/>
      <c r="F32" s="151"/>
      <c r="G32" s="151"/>
      <c r="H32" s="151"/>
      <c r="I32" s="151"/>
      <c r="J32" s="151"/>
      <c r="K32" s="147">
        <v>1004</v>
      </c>
      <c r="L32" s="408"/>
      <c r="M32" s="408"/>
      <c r="N32" s="408"/>
      <c r="O32" s="408"/>
      <c r="P32" s="408"/>
      <c r="Q32" s="148"/>
    </row>
    <row r="33" spans="2:17" s="82" customFormat="1" ht="15" thickBot="1" x14ac:dyDescent="0.4">
      <c r="B33" s="429"/>
      <c r="C33" s="161" t="s">
        <v>292</v>
      </c>
      <c r="D33" s="162"/>
      <c r="E33" s="163"/>
      <c r="F33" s="163"/>
      <c r="G33" s="163"/>
      <c r="H33" s="163"/>
      <c r="I33" s="163"/>
      <c r="J33" s="163"/>
      <c r="K33" s="152">
        <v>843</v>
      </c>
      <c r="L33" s="414"/>
      <c r="M33" s="414"/>
      <c r="N33" s="414"/>
      <c r="O33" s="414"/>
      <c r="P33" s="414"/>
      <c r="Q33" s="153"/>
    </row>
    <row r="34" spans="2:17" s="82" customFormat="1" x14ac:dyDescent="0.35">
      <c r="B34" s="415" t="s">
        <v>293</v>
      </c>
      <c r="C34" s="313" t="s">
        <v>294</v>
      </c>
      <c r="D34" s="314"/>
      <c r="E34" s="314"/>
      <c r="F34" s="314"/>
      <c r="G34" s="314"/>
      <c r="H34" s="314"/>
      <c r="I34" s="314"/>
      <c r="J34" s="314"/>
      <c r="K34" s="145">
        <v>1005</v>
      </c>
      <c r="L34" s="418"/>
      <c r="M34" s="418"/>
      <c r="N34" s="418"/>
      <c r="O34" s="418"/>
      <c r="P34" s="418"/>
      <c r="Q34" s="164"/>
    </row>
    <row r="35" spans="2:17" s="82" customFormat="1" x14ac:dyDescent="0.35">
      <c r="B35" s="416"/>
      <c r="C35" s="149" t="s">
        <v>295</v>
      </c>
      <c r="D35" s="150"/>
      <c r="E35" s="151"/>
      <c r="F35" s="151"/>
      <c r="G35" s="151"/>
      <c r="H35" s="151"/>
      <c r="I35" s="151"/>
      <c r="J35" s="151"/>
      <c r="K35" s="147">
        <v>975</v>
      </c>
      <c r="L35" s="408"/>
      <c r="M35" s="408"/>
      <c r="N35" s="408"/>
      <c r="O35" s="408"/>
      <c r="P35" s="408"/>
      <c r="Q35" s="165"/>
    </row>
    <row r="36" spans="2:17" s="82" customFormat="1" x14ac:dyDescent="0.35">
      <c r="B36" s="416"/>
      <c r="C36" s="149" t="s">
        <v>296</v>
      </c>
      <c r="D36" s="156"/>
      <c r="E36" s="156"/>
      <c r="F36" s="156"/>
      <c r="G36" s="156"/>
      <c r="H36" s="156"/>
      <c r="I36" s="156"/>
      <c r="J36" s="156"/>
      <c r="K36" s="147">
        <v>1021</v>
      </c>
      <c r="L36" s="408"/>
      <c r="M36" s="408"/>
      <c r="N36" s="408"/>
      <c r="O36" s="408"/>
      <c r="P36" s="408"/>
      <c r="Q36" s="165"/>
    </row>
    <row r="37" spans="2:17" s="82" customFormat="1" x14ac:dyDescent="0.35">
      <c r="B37" s="416"/>
      <c r="C37" s="317" t="s">
        <v>297</v>
      </c>
      <c r="D37" s="318"/>
      <c r="E37" s="318"/>
      <c r="F37" s="318"/>
      <c r="G37" s="318"/>
      <c r="H37" s="318"/>
      <c r="I37" s="318"/>
      <c r="J37" s="318"/>
      <c r="K37" s="147">
        <v>1191</v>
      </c>
      <c r="L37" s="408"/>
      <c r="M37" s="408"/>
      <c r="N37" s="408"/>
      <c r="O37" s="408"/>
      <c r="P37" s="408"/>
      <c r="Q37" s="148"/>
    </row>
    <row r="38" spans="2:17" s="82" customFormat="1" x14ac:dyDescent="0.35">
      <c r="B38" s="416"/>
      <c r="C38" s="149" t="s">
        <v>298</v>
      </c>
      <c r="D38" s="151"/>
      <c r="E38" s="151"/>
      <c r="F38" s="151"/>
      <c r="G38" s="151"/>
      <c r="H38" s="151"/>
      <c r="I38" s="151"/>
      <c r="J38" s="151"/>
      <c r="K38" s="147">
        <v>1192</v>
      </c>
      <c r="L38" s="408"/>
      <c r="M38" s="408"/>
      <c r="N38" s="408"/>
      <c r="O38" s="408"/>
      <c r="P38" s="408"/>
      <c r="Q38" s="148"/>
    </row>
    <row r="39" spans="2:17" s="82" customFormat="1" ht="27.4" customHeight="1" x14ac:dyDescent="0.35">
      <c r="B39" s="416"/>
      <c r="C39" s="422" t="s">
        <v>299</v>
      </c>
      <c r="D39" s="423"/>
      <c r="E39" s="423"/>
      <c r="F39" s="423"/>
      <c r="G39" s="423"/>
      <c r="H39" s="423"/>
      <c r="I39" s="423"/>
      <c r="J39" s="424"/>
      <c r="K39" s="147">
        <v>1193</v>
      </c>
      <c r="L39" s="408"/>
      <c r="M39" s="408"/>
      <c r="N39" s="408"/>
      <c r="O39" s="408"/>
      <c r="P39" s="408"/>
      <c r="Q39" s="148"/>
    </row>
    <row r="40" spans="2:17" s="82" customFormat="1" ht="30" customHeight="1" thickBot="1" x14ac:dyDescent="0.4">
      <c r="B40" s="417"/>
      <c r="C40" s="412" t="s">
        <v>300</v>
      </c>
      <c r="D40" s="413"/>
      <c r="E40" s="413"/>
      <c r="F40" s="413"/>
      <c r="G40" s="413"/>
      <c r="H40" s="413"/>
      <c r="I40" s="413"/>
      <c r="J40" s="413"/>
      <c r="K40" s="152">
        <v>1194</v>
      </c>
      <c r="L40" s="414"/>
      <c r="M40" s="414"/>
      <c r="N40" s="414"/>
      <c r="O40" s="414"/>
      <c r="P40" s="414"/>
      <c r="Q40" s="153"/>
    </row>
    <row r="41" spans="2:17" s="82" customFormat="1" ht="25.4" customHeight="1" x14ac:dyDescent="0.35">
      <c r="B41" s="415" t="s">
        <v>301</v>
      </c>
      <c r="C41" s="328" t="s">
        <v>302</v>
      </c>
      <c r="D41" s="329"/>
      <c r="E41" s="329"/>
      <c r="F41" s="329"/>
      <c r="G41" s="329"/>
      <c r="H41" s="329"/>
      <c r="I41" s="329"/>
      <c r="J41" s="329"/>
      <c r="K41" s="145">
        <v>1195</v>
      </c>
      <c r="L41" s="418"/>
      <c r="M41" s="418"/>
      <c r="N41" s="418"/>
      <c r="O41" s="418"/>
      <c r="P41" s="418"/>
      <c r="Q41" s="146"/>
    </row>
    <row r="42" spans="2:17" s="82" customFormat="1" ht="27.4" customHeight="1" x14ac:dyDescent="0.35">
      <c r="B42" s="416"/>
      <c r="C42" s="419" t="s">
        <v>303</v>
      </c>
      <c r="D42" s="420"/>
      <c r="E42" s="420"/>
      <c r="F42" s="420"/>
      <c r="G42" s="420"/>
      <c r="H42" s="420"/>
      <c r="I42" s="420"/>
      <c r="J42" s="420"/>
      <c r="K42" s="147">
        <v>1691</v>
      </c>
      <c r="L42" s="408"/>
      <c r="M42" s="408"/>
      <c r="N42" s="408"/>
      <c r="O42" s="408"/>
      <c r="P42" s="408"/>
      <c r="Q42" s="148"/>
    </row>
    <row r="43" spans="2:17" s="82" customFormat="1" ht="27.4" customHeight="1" x14ac:dyDescent="0.35">
      <c r="B43" s="416"/>
      <c r="C43" s="419" t="s">
        <v>304</v>
      </c>
      <c r="D43" s="420"/>
      <c r="E43" s="420"/>
      <c r="F43" s="420"/>
      <c r="G43" s="420"/>
      <c r="H43" s="420"/>
      <c r="I43" s="420"/>
      <c r="J43" s="421"/>
      <c r="K43" s="147">
        <v>1196</v>
      </c>
      <c r="L43" s="408"/>
      <c r="M43" s="408"/>
      <c r="N43" s="408"/>
      <c r="O43" s="408"/>
      <c r="P43" s="408"/>
      <c r="Q43" s="148"/>
    </row>
    <row r="44" spans="2:17" s="82" customFormat="1" ht="27" customHeight="1" x14ac:dyDescent="0.35">
      <c r="B44" s="416"/>
      <c r="C44" s="419" t="s">
        <v>305</v>
      </c>
      <c r="D44" s="420"/>
      <c r="E44" s="420"/>
      <c r="F44" s="420"/>
      <c r="G44" s="420"/>
      <c r="H44" s="420"/>
      <c r="I44" s="420"/>
      <c r="J44" s="421"/>
      <c r="K44" s="147">
        <v>1197</v>
      </c>
      <c r="L44" s="408"/>
      <c r="M44" s="408"/>
      <c r="N44" s="408"/>
      <c r="O44" s="408"/>
      <c r="P44" s="408"/>
      <c r="Q44" s="148"/>
    </row>
    <row r="45" spans="2:17" s="82" customFormat="1" ht="25.4" customHeight="1" x14ac:dyDescent="0.35">
      <c r="B45" s="416"/>
      <c r="C45" s="297" t="s">
        <v>306</v>
      </c>
      <c r="D45" s="298"/>
      <c r="E45" s="298"/>
      <c r="F45" s="298"/>
      <c r="G45" s="298"/>
      <c r="H45" s="298"/>
      <c r="I45" s="298"/>
      <c r="J45" s="298"/>
      <c r="K45" s="147">
        <v>1137</v>
      </c>
      <c r="L45" s="408"/>
      <c r="M45" s="408"/>
      <c r="N45" s="408"/>
      <c r="O45" s="408"/>
      <c r="P45" s="409"/>
      <c r="Q45" s="148"/>
    </row>
    <row r="46" spans="2:17" s="82" customFormat="1" x14ac:dyDescent="0.35">
      <c r="B46" s="416"/>
      <c r="C46" s="316" t="s">
        <v>307</v>
      </c>
      <c r="D46" s="306"/>
      <c r="E46" s="306"/>
      <c r="F46" s="306"/>
      <c r="G46" s="306"/>
      <c r="H46" s="306"/>
      <c r="I46" s="306"/>
      <c r="J46" s="306"/>
      <c r="K46" s="159">
        <v>238</v>
      </c>
      <c r="L46" s="410"/>
      <c r="M46" s="410"/>
      <c r="N46" s="410"/>
      <c r="O46" s="410"/>
      <c r="P46" s="411"/>
      <c r="Q46" s="148"/>
    </row>
    <row r="47" spans="2:17" s="82" customFormat="1" x14ac:dyDescent="0.35">
      <c r="B47" s="416"/>
      <c r="C47" s="297" t="s">
        <v>308</v>
      </c>
      <c r="D47" s="298"/>
      <c r="E47" s="298"/>
      <c r="F47" s="298"/>
      <c r="G47" s="298"/>
      <c r="H47" s="298"/>
      <c r="I47" s="298"/>
      <c r="J47" s="298"/>
      <c r="K47" s="147">
        <v>859</v>
      </c>
      <c r="L47" s="408"/>
      <c r="M47" s="408"/>
      <c r="N47" s="408"/>
      <c r="O47" s="408"/>
      <c r="P47" s="409"/>
      <c r="Q47" s="165"/>
    </row>
    <row r="48" spans="2:17" s="82" customFormat="1" ht="23.15" customHeight="1" thickBot="1" x14ac:dyDescent="0.4">
      <c r="B48" s="417"/>
      <c r="C48" s="412" t="s">
        <v>309</v>
      </c>
      <c r="D48" s="413"/>
      <c r="E48" s="413"/>
      <c r="F48" s="413"/>
      <c r="G48" s="413"/>
      <c r="H48" s="413"/>
      <c r="I48" s="413"/>
      <c r="J48" s="413"/>
      <c r="K48" s="152">
        <v>1586</v>
      </c>
      <c r="L48" s="414"/>
      <c r="M48" s="414"/>
      <c r="N48" s="414"/>
      <c r="O48" s="414"/>
      <c r="P48" s="414"/>
      <c r="Q48" s="166"/>
    </row>
    <row r="49" spans="2:37" s="82" customFormat="1" ht="15" thickBot="1" x14ac:dyDescent="0.4"/>
    <row r="50" spans="2:37" s="82" customFormat="1" x14ac:dyDescent="0.35">
      <c r="B50" s="385" t="s">
        <v>310</v>
      </c>
      <c r="C50" s="386"/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386"/>
      <c r="AA50" s="386"/>
      <c r="AB50" s="386"/>
      <c r="AC50" s="386"/>
      <c r="AD50" s="386"/>
      <c r="AE50" s="386"/>
      <c r="AF50" s="386"/>
      <c r="AG50" s="386"/>
      <c r="AH50" s="386"/>
      <c r="AI50" s="386"/>
      <c r="AJ50" s="386"/>
      <c r="AK50" s="387"/>
    </row>
    <row r="51" spans="2:37" s="82" customFormat="1" ht="15" thickBot="1" x14ac:dyDescent="0.4">
      <c r="B51" s="388"/>
      <c r="C51" s="389"/>
      <c r="D51" s="389"/>
      <c r="E51" s="389"/>
      <c r="F51" s="389"/>
      <c r="G51" s="389"/>
      <c r="H51" s="389"/>
      <c r="I51" s="389"/>
      <c r="J51" s="389"/>
      <c r="K51" s="389"/>
      <c r="L51" s="389"/>
      <c r="M51" s="389"/>
      <c r="N51" s="389"/>
      <c r="O51" s="389"/>
      <c r="P51" s="389"/>
      <c r="Q51" s="389"/>
      <c r="R51" s="389"/>
      <c r="S51" s="389"/>
      <c r="T51" s="389"/>
      <c r="U51" s="389"/>
      <c r="V51" s="389"/>
      <c r="W51" s="389"/>
      <c r="X51" s="389"/>
      <c r="Y51" s="389"/>
      <c r="Z51" s="389"/>
      <c r="AA51" s="389"/>
      <c r="AB51" s="389"/>
      <c r="AC51" s="389"/>
      <c r="AD51" s="389"/>
      <c r="AE51" s="389"/>
      <c r="AF51" s="389"/>
      <c r="AG51" s="389"/>
      <c r="AH51" s="389"/>
      <c r="AI51" s="389"/>
      <c r="AJ51" s="389"/>
      <c r="AK51" s="390"/>
    </row>
    <row r="52" spans="2:37" s="82" customFormat="1" x14ac:dyDescent="0.35">
      <c r="B52" s="391" t="s">
        <v>5</v>
      </c>
      <c r="C52" s="392"/>
      <c r="D52" s="392"/>
      <c r="E52" s="392"/>
      <c r="F52" s="392"/>
      <c r="G52" s="392"/>
      <c r="H52" s="392"/>
      <c r="I52" s="392"/>
      <c r="J52" s="392"/>
      <c r="K52" s="392"/>
      <c r="L52" s="392"/>
      <c r="M52" s="395" t="s">
        <v>311</v>
      </c>
      <c r="N52" s="395"/>
      <c r="O52" s="395"/>
      <c r="P52" s="395"/>
      <c r="Q52" s="395"/>
      <c r="R52" s="395"/>
      <c r="S52" s="397" t="s">
        <v>312</v>
      </c>
      <c r="T52" s="398"/>
      <c r="U52" s="398"/>
      <c r="V52" s="398"/>
      <c r="W52" s="398"/>
      <c r="X52" s="398"/>
      <c r="Y52" s="363" t="s">
        <v>313</v>
      </c>
      <c r="Z52" s="364"/>
      <c r="AA52" s="364"/>
      <c r="AB52" s="364"/>
      <c r="AC52" s="364"/>
      <c r="AD52" s="364"/>
      <c r="AE52" s="364"/>
      <c r="AF52" s="364"/>
      <c r="AG52" s="364"/>
      <c r="AH52" s="364"/>
      <c r="AI52" s="364"/>
      <c r="AJ52" s="365"/>
      <c r="AK52" s="401"/>
    </row>
    <row r="53" spans="2:37" s="82" customFormat="1" x14ac:dyDescent="0.35">
      <c r="B53" s="393"/>
      <c r="C53" s="394"/>
      <c r="D53" s="394"/>
      <c r="E53" s="394"/>
      <c r="F53" s="394"/>
      <c r="G53" s="394"/>
      <c r="H53" s="394"/>
      <c r="I53" s="394"/>
      <c r="J53" s="394"/>
      <c r="K53" s="394"/>
      <c r="L53" s="394"/>
      <c r="M53" s="396"/>
      <c r="N53" s="396"/>
      <c r="O53" s="396"/>
      <c r="P53" s="396"/>
      <c r="Q53" s="396"/>
      <c r="R53" s="396"/>
      <c r="S53" s="399"/>
      <c r="T53" s="400"/>
      <c r="U53" s="400"/>
      <c r="V53" s="400"/>
      <c r="W53" s="400"/>
      <c r="X53" s="400"/>
      <c r="Y53" s="403" t="s">
        <v>314</v>
      </c>
      <c r="Z53" s="404"/>
      <c r="AA53" s="404"/>
      <c r="AB53" s="404"/>
      <c r="AC53" s="404"/>
      <c r="AD53" s="404"/>
      <c r="AE53" s="405" t="s">
        <v>315</v>
      </c>
      <c r="AF53" s="406"/>
      <c r="AG53" s="406"/>
      <c r="AH53" s="406"/>
      <c r="AI53" s="406"/>
      <c r="AJ53" s="407"/>
      <c r="AK53" s="402"/>
    </row>
    <row r="54" spans="2:37" s="82" customFormat="1" ht="27.75" customHeight="1" x14ac:dyDescent="0.35">
      <c r="B54" s="360" t="s">
        <v>316</v>
      </c>
      <c r="C54" s="361"/>
      <c r="D54" s="361"/>
      <c r="E54" s="361"/>
      <c r="F54" s="361"/>
      <c r="G54" s="361"/>
      <c r="H54" s="361"/>
      <c r="I54" s="361"/>
      <c r="J54" s="361"/>
      <c r="K54" s="361"/>
      <c r="L54" s="362"/>
      <c r="M54" s="167">
        <v>1008</v>
      </c>
      <c r="N54" s="369"/>
      <c r="O54" s="370"/>
      <c r="P54" s="370"/>
      <c r="Q54" s="370"/>
      <c r="R54" s="371"/>
      <c r="S54" s="167">
        <v>1009</v>
      </c>
      <c r="T54" s="372"/>
      <c r="U54" s="373"/>
      <c r="V54" s="373"/>
      <c r="W54" s="373"/>
      <c r="X54" s="373"/>
      <c r="Y54" s="167">
        <v>1010</v>
      </c>
      <c r="Z54" s="372"/>
      <c r="AA54" s="373"/>
      <c r="AB54" s="373"/>
      <c r="AC54" s="373"/>
      <c r="AD54" s="374"/>
      <c r="AE54" s="167">
        <v>1356</v>
      </c>
      <c r="AF54" s="375"/>
      <c r="AG54" s="376"/>
      <c r="AH54" s="376"/>
      <c r="AI54" s="376"/>
      <c r="AJ54" s="376"/>
      <c r="AK54" s="168" t="s">
        <v>97</v>
      </c>
    </row>
    <row r="55" spans="2:37" s="82" customFormat="1" ht="15" thickBot="1" x14ac:dyDescent="0.4">
      <c r="B55" s="353" t="s">
        <v>317</v>
      </c>
      <c r="C55" s="354"/>
      <c r="D55" s="354"/>
      <c r="E55" s="354"/>
      <c r="F55" s="354"/>
      <c r="G55" s="354"/>
      <c r="H55" s="354"/>
      <c r="I55" s="354"/>
      <c r="J55" s="354"/>
      <c r="K55" s="354"/>
      <c r="L55" s="354"/>
      <c r="M55" s="169">
        <v>1011</v>
      </c>
      <c r="N55" s="377"/>
      <c r="O55" s="378"/>
      <c r="P55" s="378"/>
      <c r="Q55" s="378"/>
      <c r="R55" s="379"/>
      <c r="S55" s="169">
        <v>1012</v>
      </c>
      <c r="T55" s="380"/>
      <c r="U55" s="381"/>
      <c r="V55" s="381"/>
      <c r="W55" s="381"/>
      <c r="X55" s="381"/>
      <c r="Y55" s="169">
        <v>1013</v>
      </c>
      <c r="Z55" s="380"/>
      <c r="AA55" s="381"/>
      <c r="AB55" s="381"/>
      <c r="AC55" s="381"/>
      <c r="AD55" s="382"/>
      <c r="AE55" s="169">
        <v>1357</v>
      </c>
      <c r="AF55" s="383"/>
      <c r="AG55" s="384"/>
      <c r="AH55" s="384"/>
      <c r="AI55" s="384"/>
      <c r="AJ55" s="384"/>
      <c r="AK55" s="170" t="s">
        <v>115</v>
      </c>
    </row>
    <row r="56" spans="2:37" s="82" customFormat="1" ht="28.4" customHeight="1" x14ac:dyDescent="0.35">
      <c r="B56" s="360" t="s">
        <v>318</v>
      </c>
      <c r="C56" s="361"/>
      <c r="D56" s="361"/>
      <c r="E56" s="361"/>
      <c r="F56" s="361"/>
      <c r="G56" s="361"/>
      <c r="H56" s="361"/>
      <c r="I56" s="361"/>
      <c r="J56" s="361"/>
      <c r="K56" s="361"/>
      <c r="L56" s="362"/>
      <c r="M56" s="171">
        <v>1358</v>
      </c>
      <c r="N56" s="345"/>
      <c r="O56" s="346"/>
      <c r="P56" s="346"/>
      <c r="Q56" s="346"/>
      <c r="R56" s="347"/>
      <c r="S56" s="171">
        <v>1359</v>
      </c>
      <c r="T56" s="363"/>
      <c r="U56" s="364"/>
      <c r="V56" s="364"/>
      <c r="W56" s="364"/>
      <c r="X56" s="364"/>
      <c r="Y56" s="171">
        <v>1360</v>
      </c>
      <c r="Z56" s="363"/>
      <c r="AA56" s="364"/>
      <c r="AB56" s="364"/>
      <c r="AC56" s="364"/>
      <c r="AD56" s="365"/>
      <c r="AE56" s="171">
        <v>1361</v>
      </c>
      <c r="AF56" s="363"/>
      <c r="AG56" s="364"/>
      <c r="AH56" s="364"/>
      <c r="AI56" s="364"/>
      <c r="AJ56" s="364"/>
      <c r="AK56" s="172" t="s">
        <v>97</v>
      </c>
    </row>
    <row r="57" spans="2:37" s="82" customFormat="1" ht="15" thickBot="1" x14ac:dyDescent="0.4">
      <c r="B57" s="353" t="s">
        <v>317</v>
      </c>
      <c r="C57" s="354"/>
      <c r="D57" s="354"/>
      <c r="E57" s="354"/>
      <c r="F57" s="354"/>
      <c r="G57" s="354"/>
      <c r="H57" s="354"/>
      <c r="I57" s="354"/>
      <c r="J57" s="354"/>
      <c r="K57" s="354"/>
      <c r="L57" s="354"/>
      <c r="M57" s="173">
        <v>1184</v>
      </c>
      <c r="N57" s="355"/>
      <c r="O57" s="356"/>
      <c r="P57" s="356"/>
      <c r="Q57" s="356"/>
      <c r="R57" s="357"/>
      <c r="S57" s="173">
        <v>1362</v>
      </c>
      <c r="T57" s="366"/>
      <c r="U57" s="367"/>
      <c r="V57" s="367"/>
      <c r="W57" s="367"/>
      <c r="X57" s="367"/>
      <c r="Y57" s="173">
        <v>1363</v>
      </c>
      <c r="Z57" s="366"/>
      <c r="AA57" s="367"/>
      <c r="AB57" s="367"/>
      <c r="AC57" s="367"/>
      <c r="AD57" s="368"/>
      <c r="AE57" s="173">
        <v>1364</v>
      </c>
      <c r="AF57" s="366"/>
      <c r="AG57" s="367"/>
      <c r="AH57" s="367"/>
      <c r="AI57" s="367"/>
      <c r="AJ57" s="367"/>
      <c r="AK57" s="174" t="s">
        <v>115</v>
      </c>
    </row>
    <row r="58" spans="2:37" s="82" customFormat="1" ht="22.75" customHeight="1" x14ac:dyDescent="0.35">
      <c r="B58" s="343" t="s">
        <v>319</v>
      </c>
      <c r="C58" s="344"/>
      <c r="D58" s="344"/>
      <c r="E58" s="344"/>
      <c r="F58" s="344"/>
      <c r="G58" s="344"/>
      <c r="H58" s="344"/>
      <c r="I58" s="344"/>
      <c r="J58" s="344"/>
      <c r="K58" s="344"/>
      <c r="L58" s="344"/>
      <c r="M58" s="171">
        <f>+AE57+1</f>
        <v>1365</v>
      </c>
      <c r="N58" s="345"/>
      <c r="O58" s="346"/>
      <c r="P58" s="346"/>
      <c r="Q58" s="346"/>
      <c r="R58" s="347"/>
      <c r="S58" s="171">
        <v>1366</v>
      </c>
      <c r="T58" s="348"/>
      <c r="U58" s="349"/>
      <c r="V58" s="349"/>
      <c r="W58" s="349"/>
      <c r="X58" s="349"/>
      <c r="Y58" s="171">
        <v>1367</v>
      </c>
      <c r="Z58" s="348"/>
      <c r="AA58" s="349"/>
      <c r="AB58" s="349"/>
      <c r="AC58" s="349"/>
      <c r="AD58" s="350"/>
      <c r="AE58" s="351"/>
      <c r="AF58" s="352"/>
      <c r="AG58" s="352"/>
      <c r="AH58" s="352"/>
      <c r="AI58" s="352"/>
      <c r="AJ58" s="352"/>
      <c r="AK58" s="172" t="s">
        <v>97</v>
      </c>
    </row>
    <row r="59" spans="2:37" s="82" customFormat="1" ht="15" thickBot="1" x14ac:dyDescent="0.4">
      <c r="B59" s="353" t="s">
        <v>317</v>
      </c>
      <c r="C59" s="354"/>
      <c r="D59" s="354"/>
      <c r="E59" s="354"/>
      <c r="F59" s="354"/>
      <c r="G59" s="354"/>
      <c r="H59" s="354"/>
      <c r="I59" s="354"/>
      <c r="J59" s="354"/>
      <c r="K59" s="354"/>
      <c r="L59" s="354"/>
      <c r="M59" s="173">
        <v>1185</v>
      </c>
      <c r="N59" s="355"/>
      <c r="O59" s="356"/>
      <c r="P59" s="356"/>
      <c r="Q59" s="356"/>
      <c r="R59" s="357"/>
      <c r="S59" s="173">
        <v>1369</v>
      </c>
      <c r="T59" s="338"/>
      <c r="U59" s="339"/>
      <c r="V59" s="339"/>
      <c r="W59" s="339"/>
      <c r="X59" s="339"/>
      <c r="Y59" s="173">
        <v>1370</v>
      </c>
      <c r="Z59" s="338"/>
      <c r="AA59" s="339"/>
      <c r="AB59" s="339"/>
      <c r="AC59" s="339"/>
      <c r="AD59" s="340"/>
      <c r="AE59" s="358"/>
      <c r="AF59" s="359"/>
      <c r="AG59" s="359"/>
      <c r="AH59" s="359"/>
      <c r="AI59" s="359"/>
      <c r="AJ59" s="359"/>
      <c r="AK59" s="175" t="s">
        <v>115</v>
      </c>
    </row>
    <row r="60" spans="2:37" s="82" customFormat="1" ht="15" thickBot="1" x14ac:dyDescent="0.4">
      <c r="B60" s="333" t="s">
        <v>320</v>
      </c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173">
        <v>1096</v>
      </c>
      <c r="N60" s="335"/>
      <c r="O60" s="336"/>
      <c r="P60" s="336"/>
      <c r="Q60" s="336"/>
      <c r="R60" s="337"/>
      <c r="S60" s="173">
        <v>1097</v>
      </c>
      <c r="T60" s="338"/>
      <c r="U60" s="339"/>
      <c r="V60" s="339"/>
      <c r="W60" s="339"/>
      <c r="X60" s="339"/>
      <c r="Y60" s="173">
        <v>1106</v>
      </c>
      <c r="Z60" s="338"/>
      <c r="AA60" s="339"/>
      <c r="AB60" s="339"/>
      <c r="AC60" s="339"/>
      <c r="AD60" s="340"/>
      <c r="AE60" s="173">
        <v>1372</v>
      </c>
      <c r="AF60" s="341"/>
      <c r="AG60" s="342"/>
      <c r="AH60" s="342"/>
      <c r="AI60" s="342"/>
      <c r="AJ60" s="342"/>
      <c r="AK60" s="175" t="s">
        <v>118</v>
      </c>
    </row>
    <row r="61" spans="2:37" s="82" customFormat="1" ht="15" thickBot="1" x14ac:dyDescent="0.4"/>
    <row r="62" spans="2:37" s="82" customFormat="1" x14ac:dyDescent="0.35">
      <c r="B62" s="307" t="s">
        <v>321</v>
      </c>
      <c r="C62" s="308"/>
      <c r="D62" s="308"/>
      <c r="E62" s="308"/>
      <c r="F62" s="308"/>
      <c r="G62" s="308"/>
      <c r="H62" s="308"/>
      <c r="I62" s="308"/>
      <c r="J62" s="308"/>
      <c r="K62" s="308"/>
      <c r="L62" s="308"/>
      <c r="M62" s="308"/>
      <c r="N62" s="308"/>
      <c r="O62" s="308"/>
      <c r="P62" s="309"/>
    </row>
    <row r="63" spans="2:37" s="82" customFormat="1" ht="15" thickBot="1" x14ac:dyDescent="0.4">
      <c r="B63" s="310"/>
      <c r="C63" s="311"/>
      <c r="D63" s="311"/>
      <c r="E63" s="311"/>
      <c r="F63" s="311"/>
      <c r="G63" s="311"/>
      <c r="H63" s="311"/>
      <c r="I63" s="311"/>
      <c r="J63" s="311"/>
      <c r="K63" s="311"/>
      <c r="L63" s="311"/>
      <c r="M63" s="311"/>
      <c r="N63" s="311"/>
      <c r="O63" s="311"/>
      <c r="P63" s="312"/>
    </row>
    <row r="64" spans="2:37" s="82" customFormat="1" ht="15" thickBot="1" x14ac:dyDescent="0.4">
      <c r="B64" s="176"/>
      <c r="C64" s="177"/>
      <c r="D64" s="177"/>
      <c r="E64" s="177"/>
      <c r="F64" s="177"/>
      <c r="G64" s="177"/>
      <c r="H64" s="177"/>
      <c r="I64" s="177"/>
      <c r="J64" s="176"/>
      <c r="K64" s="330" t="s">
        <v>322</v>
      </c>
      <c r="L64" s="331"/>
      <c r="M64" s="331"/>
      <c r="N64" s="331"/>
      <c r="O64" s="332"/>
      <c r="P64" s="178"/>
    </row>
    <row r="65" spans="2:16" s="82" customFormat="1" ht="15" thickBot="1" x14ac:dyDescent="0.4">
      <c r="B65" s="313" t="s">
        <v>323</v>
      </c>
      <c r="C65" s="314"/>
      <c r="D65" s="314"/>
      <c r="E65" s="314"/>
      <c r="F65" s="314"/>
      <c r="G65" s="314"/>
      <c r="H65" s="314"/>
      <c r="I65" s="314"/>
      <c r="J65" s="179">
        <v>1600</v>
      </c>
      <c r="K65" s="315">
        <f>+'Enunciado - Desarrollo'!D48</f>
        <v>80200000</v>
      </c>
      <c r="L65" s="315"/>
      <c r="M65" s="315"/>
      <c r="N65" s="315"/>
      <c r="O65" s="315"/>
      <c r="P65" s="180" t="s">
        <v>97</v>
      </c>
    </row>
    <row r="66" spans="2:16" s="82" customFormat="1" ht="22" customHeight="1" x14ac:dyDescent="0.35">
      <c r="B66" s="328" t="s">
        <v>495</v>
      </c>
      <c r="C66" s="329"/>
      <c r="D66" s="329"/>
      <c r="E66" s="329"/>
      <c r="F66" s="329"/>
      <c r="G66" s="329"/>
      <c r="H66" s="329"/>
      <c r="I66" s="329"/>
      <c r="J66" s="188">
        <v>1819</v>
      </c>
      <c r="K66" s="323"/>
      <c r="L66" s="324"/>
      <c r="M66" s="324"/>
      <c r="N66" s="324"/>
      <c r="O66" s="325"/>
      <c r="P66" s="180" t="s">
        <v>97</v>
      </c>
    </row>
    <row r="67" spans="2:16" s="82" customFormat="1" x14ac:dyDescent="0.35">
      <c r="B67" s="316" t="s">
        <v>324</v>
      </c>
      <c r="C67" s="306"/>
      <c r="D67" s="306"/>
      <c r="E67" s="306"/>
      <c r="F67" s="306"/>
      <c r="G67" s="306"/>
      <c r="H67" s="306"/>
      <c r="I67" s="306"/>
      <c r="J67" s="181">
        <v>1601</v>
      </c>
      <c r="K67" s="305"/>
      <c r="L67" s="305"/>
      <c r="M67" s="305"/>
      <c r="N67" s="305"/>
      <c r="O67" s="305"/>
      <c r="P67" s="182" t="s">
        <v>97</v>
      </c>
    </row>
    <row r="68" spans="2:16" s="82" customFormat="1" x14ac:dyDescent="0.35">
      <c r="B68" s="316" t="s">
        <v>325</v>
      </c>
      <c r="C68" s="306"/>
      <c r="D68" s="306"/>
      <c r="E68" s="306"/>
      <c r="F68" s="306"/>
      <c r="G68" s="306"/>
      <c r="H68" s="306"/>
      <c r="I68" s="306"/>
      <c r="J68" s="181">
        <v>1602</v>
      </c>
      <c r="K68" s="305"/>
      <c r="L68" s="305"/>
      <c r="M68" s="305"/>
      <c r="N68" s="305"/>
      <c r="O68" s="305"/>
      <c r="P68" s="182" t="s">
        <v>97</v>
      </c>
    </row>
    <row r="69" spans="2:16" s="82" customFormat="1" ht="28.5" customHeight="1" x14ac:dyDescent="0.35">
      <c r="B69" s="303" t="s">
        <v>326</v>
      </c>
      <c r="C69" s="304"/>
      <c r="D69" s="304"/>
      <c r="E69" s="304"/>
      <c r="F69" s="304"/>
      <c r="G69" s="304"/>
      <c r="H69" s="304"/>
      <c r="I69" s="304"/>
      <c r="J69" s="181">
        <v>1603</v>
      </c>
      <c r="K69" s="305"/>
      <c r="L69" s="305"/>
      <c r="M69" s="305"/>
      <c r="N69" s="305"/>
      <c r="O69" s="305"/>
      <c r="P69" s="182" t="s">
        <v>97</v>
      </c>
    </row>
    <row r="70" spans="2:16" s="82" customFormat="1" ht="30.75" customHeight="1" x14ac:dyDescent="0.35">
      <c r="B70" s="303" t="s">
        <v>327</v>
      </c>
      <c r="C70" s="304"/>
      <c r="D70" s="304"/>
      <c r="E70" s="304"/>
      <c r="F70" s="304"/>
      <c r="G70" s="304"/>
      <c r="H70" s="304"/>
      <c r="I70" s="304"/>
      <c r="J70" s="181">
        <v>1604</v>
      </c>
      <c r="K70" s="305">
        <f>+'Enunciado - Desarrollo'!D52+'Enunciado - Desarrollo'!D53+'Enunciado - Desarrollo'!D55</f>
        <v>4955100</v>
      </c>
      <c r="L70" s="305"/>
      <c r="M70" s="305"/>
      <c r="N70" s="305"/>
      <c r="O70" s="305"/>
      <c r="P70" s="183" t="s">
        <v>97</v>
      </c>
    </row>
    <row r="71" spans="2:16" s="82" customFormat="1" ht="33" customHeight="1" x14ac:dyDescent="0.35">
      <c r="B71" s="303" t="s">
        <v>328</v>
      </c>
      <c r="C71" s="304"/>
      <c r="D71" s="304"/>
      <c r="E71" s="304"/>
      <c r="F71" s="304"/>
      <c r="G71" s="304"/>
      <c r="H71" s="304"/>
      <c r="I71" s="304"/>
      <c r="J71" s="181">
        <v>1605</v>
      </c>
      <c r="K71" s="305">
        <f>+'Enunciado - Desarrollo'!D54+'Enunciado - Desarrollo'!D56</f>
        <v>803043.8</v>
      </c>
      <c r="L71" s="305"/>
      <c r="M71" s="305"/>
      <c r="N71" s="305"/>
      <c r="O71" s="305"/>
      <c r="P71" s="183" t="s">
        <v>97</v>
      </c>
    </row>
    <row r="72" spans="2:16" s="82" customFormat="1" ht="30" customHeight="1" x14ac:dyDescent="0.35">
      <c r="B72" s="303" t="s">
        <v>329</v>
      </c>
      <c r="C72" s="304"/>
      <c r="D72" s="304"/>
      <c r="E72" s="304"/>
      <c r="F72" s="304"/>
      <c r="G72" s="304"/>
      <c r="H72" s="304"/>
      <c r="I72" s="304"/>
      <c r="J72" s="181">
        <v>1606</v>
      </c>
      <c r="K72" s="305">
        <f>+'Enunciado - Desarrollo'!D49</f>
        <v>3000000</v>
      </c>
      <c r="L72" s="305"/>
      <c r="M72" s="305"/>
      <c r="N72" s="305"/>
      <c r="O72" s="305"/>
      <c r="P72" s="183" t="s">
        <v>97</v>
      </c>
    </row>
    <row r="73" spans="2:16" s="82" customFormat="1" x14ac:dyDescent="0.35">
      <c r="B73" s="316" t="s">
        <v>330</v>
      </c>
      <c r="C73" s="306"/>
      <c r="D73" s="306"/>
      <c r="E73" s="306"/>
      <c r="F73" s="306"/>
      <c r="G73" s="306"/>
      <c r="H73" s="306"/>
      <c r="I73" s="306"/>
      <c r="J73" s="181">
        <v>1607</v>
      </c>
      <c r="K73" s="305">
        <f>+'Enunciado - Desarrollo'!D50</f>
        <v>18208.33333333343</v>
      </c>
      <c r="L73" s="305"/>
      <c r="M73" s="305"/>
      <c r="N73" s="305"/>
      <c r="O73" s="305"/>
      <c r="P73" s="183" t="s">
        <v>97</v>
      </c>
    </row>
    <row r="74" spans="2:16" s="82" customFormat="1" ht="33.75" customHeight="1" x14ac:dyDescent="0.35">
      <c r="B74" s="303" t="s">
        <v>331</v>
      </c>
      <c r="C74" s="304"/>
      <c r="D74" s="304"/>
      <c r="E74" s="304"/>
      <c r="F74" s="304"/>
      <c r="G74" s="304"/>
      <c r="H74" s="304"/>
      <c r="I74" s="304"/>
      <c r="J74" s="181">
        <v>1608</v>
      </c>
      <c r="K74" s="305"/>
      <c r="L74" s="305"/>
      <c r="M74" s="305"/>
      <c r="N74" s="305"/>
      <c r="O74" s="305"/>
      <c r="P74" s="183" t="s">
        <v>97</v>
      </c>
    </row>
    <row r="75" spans="2:16" s="82" customFormat="1" ht="15" thickBot="1" x14ac:dyDescent="0.4">
      <c r="B75" s="326" t="s">
        <v>332</v>
      </c>
      <c r="C75" s="327"/>
      <c r="D75" s="327"/>
      <c r="E75" s="327"/>
      <c r="F75" s="327"/>
      <c r="G75" s="327"/>
      <c r="H75" s="327"/>
      <c r="I75" s="327"/>
      <c r="J75" s="184">
        <v>1609</v>
      </c>
      <c r="K75" s="302">
        <f>+'Enunciado - Desarrollo'!D51</f>
        <v>120000</v>
      </c>
      <c r="L75" s="302"/>
      <c r="M75" s="302"/>
      <c r="N75" s="302"/>
      <c r="O75" s="302"/>
      <c r="P75" s="185" t="s">
        <v>97</v>
      </c>
    </row>
    <row r="76" spans="2:16" s="82" customFormat="1" ht="15" thickBot="1" x14ac:dyDescent="0.4">
      <c r="B76" s="321" t="s">
        <v>333</v>
      </c>
      <c r="C76" s="322"/>
      <c r="D76" s="322"/>
      <c r="E76" s="322"/>
      <c r="F76" s="322"/>
      <c r="G76" s="322"/>
      <c r="H76" s="322"/>
      <c r="I76" s="322"/>
      <c r="J76" s="186">
        <v>1610</v>
      </c>
      <c r="K76" s="296">
        <f>+SUM(K65:O75)</f>
        <v>89096352.133333325</v>
      </c>
      <c r="L76" s="296"/>
      <c r="M76" s="296"/>
      <c r="N76" s="296"/>
      <c r="O76" s="296"/>
      <c r="P76" s="187" t="s">
        <v>118</v>
      </c>
    </row>
    <row r="77" spans="2:16" s="82" customFormat="1" ht="23.25" customHeight="1" x14ac:dyDescent="0.35">
      <c r="B77" s="328" t="s">
        <v>334</v>
      </c>
      <c r="C77" s="329"/>
      <c r="D77" s="329"/>
      <c r="E77" s="329"/>
      <c r="F77" s="329"/>
      <c r="G77" s="329"/>
      <c r="H77" s="329"/>
      <c r="I77" s="329"/>
      <c r="J77" s="179">
        <v>1611</v>
      </c>
      <c r="K77" s="315"/>
      <c r="L77" s="315"/>
      <c r="M77" s="315"/>
      <c r="N77" s="315"/>
      <c r="O77" s="315"/>
      <c r="P77" s="180" t="s">
        <v>115</v>
      </c>
    </row>
    <row r="78" spans="2:16" s="82" customFormat="1" ht="24.75" customHeight="1" x14ac:dyDescent="0.35">
      <c r="B78" s="303" t="s">
        <v>335</v>
      </c>
      <c r="C78" s="304"/>
      <c r="D78" s="304"/>
      <c r="E78" s="304"/>
      <c r="F78" s="304"/>
      <c r="G78" s="304"/>
      <c r="H78" s="304"/>
      <c r="I78" s="304"/>
      <c r="J78" s="181">
        <v>1612</v>
      </c>
      <c r="K78" s="305"/>
      <c r="L78" s="305"/>
      <c r="M78" s="305"/>
      <c r="N78" s="305"/>
      <c r="O78" s="305"/>
      <c r="P78" s="183" t="s">
        <v>115</v>
      </c>
    </row>
    <row r="79" spans="2:16" s="82" customFormat="1" ht="24.75" customHeight="1" x14ac:dyDescent="0.35">
      <c r="B79" s="303" t="s">
        <v>336</v>
      </c>
      <c r="C79" s="304"/>
      <c r="D79" s="304"/>
      <c r="E79" s="304"/>
      <c r="F79" s="304"/>
      <c r="G79" s="304"/>
      <c r="H79" s="304"/>
      <c r="I79" s="304"/>
      <c r="J79" s="181">
        <v>1613</v>
      </c>
      <c r="K79" s="305"/>
      <c r="L79" s="305"/>
      <c r="M79" s="305"/>
      <c r="N79" s="305"/>
      <c r="O79" s="305"/>
      <c r="P79" s="183" t="s">
        <v>115</v>
      </c>
    </row>
    <row r="80" spans="2:16" s="82" customFormat="1" x14ac:dyDescent="0.35">
      <c r="B80" s="316" t="s">
        <v>337</v>
      </c>
      <c r="C80" s="306"/>
      <c r="D80" s="306"/>
      <c r="E80" s="306"/>
      <c r="F80" s="306"/>
      <c r="G80" s="306"/>
      <c r="H80" s="306"/>
      <c r="I80" s="306"/>
      <c r="J80" s="181">
        <v>1614</v>
      </c>
      <c r="K80" s="305">
        <f>+'Enunciado - Desarrollo'!D59</f>
        <v>10800000</v>
      </c>
      <c r="L80" s="305"/>
      <c r="M80" s="305"/>
      <c r="N80" s="305"/>
      <c r="O80" s="305"/>
      <c r="P80" s="183" t="s">
        <v>115</v>
      </c>
    </row>
    <row r="81" spans="2:16" s="82" customFormat="1" ht="31.5" customHeight="1" x14ac:dyDescent="0.35">
      <c r="B81" s="303" t="s">
        <v>496</v>
      </c>
      <c r="C81" s="306"/>
      <c r="D81" s="306"/>
      <c r="E81" s="306"/>
      <c r="F81" s="306"/>
      <c r="G81" s="306"/>
      <c r="H81" s="306"/>
      <c r="I81" s="306"/>
      <c r="J81" s="181">
        <v>1820</v>
      </c>
      <c r="K81" s="323"/>
      <c r="L81" s="324"/>
      <c r="M81" s="324"/>
      <c r="N81" s="324"/>
      <c r="O81" s="325"/>
      <c r="P81" s="182" t="s">
        <v>115</v>
      </c>
    </row>
    <row r="82" spans="2:16" s="82" customFormat="1" x14ac:dyDescent="0.35">
      <c r="B82" s="316" t="s">
        <v>338</v>
      </c>
      <c r="C82" s="306"/>
      <c r="D82" s="306"/>
      <c r="E82" s="306"/>
      <c r="F82" s="306"/>
      <c r="G82" s="306"/>
      <c r="H82" s="306"/>
      <c r="I82" s="306"/>
      <c r="J82" s="181">
        <v>1615</v>
      </c>
      <c r="K82" s="305"/>
      <c r="L82" s="305"/>
      <c r="M82" s="305"/>
      <c r="N82" s="305"/>
      <c r="O82" s="305"/>
      <c r="P82" s="183" t="s">
        <v>115</v>
      </c>
    </row>
    <row r="83" spans="2:16" s="82" customFormat="1" x14ac:dyDescent="0.35">
      <c r="B83" s="317" t="s">
        <v>58</v>
      </c>
      <c r="C83" s="318"/>
      <c r="D83" s="318"/>
      <c r="E83" s="318"/>
      <c r="F83" s="318"/>
      <c r="G83" s="318"/>
      <c r="H83" s="318"/>
      <c r="I83" s="318"/>
      <c r="J83" s="188">
        <v>1616</v>
      </c>
      <c r="K83" s="299">
        <f>+'Enunciado - Desarrollo'!D61</f>
        <v>9375000</v>
      </c>
      <c r="L83" s="299"/>
      <c r="M83" s="299"/>
      <c r="N83" s="299"/>
      <c r="O83" s="299"/>
      <c r="P83" s="189" t="s">
        <v>115</v>
      </c>
    </row>
    <row r="84" spans="2:16" s="82" customFormat="1" x14ac:dyDescent="0.35">
      <c r="B84" s="316" t="s">
        <v>339</v>
      </c>
      <c r="C84" s="306"/>
      <c r="D84" s="306"/>
      <c r="E84" s="306"/>
      <c r="F84" s="306"/>
      <c r="G84" s="306"/>
      <c r="H84" s="306"/>
      <c r="I84" s="306"/>
      <c r="J84" s="181">
        <v>1617</v>
      </c>
      <c r="K84" s="305"/>
      <c r="L84" s="305"/>
      <c r="M84" s="305"/>
      <c r="N84" s="305"/>
      <c r="O84" s="305"/>
      <c r="P84" s="183" t="s">
        <v>115</v>
      </c>
    </row>
    <row r="85" spans="2:16" s="82" customFormat="1" x14ac:dyDescent="0.35">
      <c r="B85" s="316" t="s">
        <v>340</v>
      </c>
      <c r="C85" s="306"/>
      <c r="D85" s="306"/>
      <c r="E85" s="306"/>
      <c r="F85" s="306"/>
      <c r="G85" s="306"/>
      <c r="H85" s="306"/>
      <c r="I85" s="306"/>
      <c r="J85" s="181">
        <v>1618</v>
      </c>
      <c r="K85" s="305">
        <f>+'Enunciado - Desarrollo'!D60</f>
        <v>5000000</v>
      </c>
      <c r="L85" s="305"/>
      <c r="M85" s="305"/>
      <c r="N85" s="305"/>
      <c r="O85" s="305"/>
      <c r="P85" s="183" t="s">
        <v>115</v>
      </c>
    </row>
    <row r="86" spans="2:16" s="82" customFormat="1" x14ac:dyDescent="0.35">
      <c r="B86" s="317" t="s">
        <v>341</v>
      </c>
      <c r="C86" s="318"/>
      <c r="D86" s="318"/>
      <c r="E86" s="318"/>
      <c r="F86" s="318"/>
      <c r="G86" s="318"/>
      <c r="H86" s="318"/>
      <c r="I86" s="318"/>
      <c r="J86" s="188">
        <v>1620</v>
      </c>
      <c r="K86" s="299"/>
      <c r="L86" s="299"/>
      <c r="M86" s="299"/>
      <c r="N86" s="299"/>
      <c r="O86" s="299"/>
      <c r="P86" s="189" t="s">
        <v>115</v>
      </c>
    </row>
    <row r="87" spans="2:16" s="82" customFormat="1" x14ac:dyDescent="0.35">
      <c r="B87" s="316" t="s">
        <v>342</v>
      </c>
      <c r="C87" s="306"/>
      <c r="D87" s="306"/>
      <c r="E87" s="306"/>
      <c r="F87" s="306"/>
      <c r="G87" s="306"/>
      <c r="H87" s="306"/>
      <c r="I87" s="306"/>
      <c r="J87" s="181">
        <v>1621</v>
      </c>
      <c r="K87" s="305"/>
      <c r="L87" s="305"/>
      <c r="M87" s="305"/>
      <c r="N87" s="305"/>
      <c r="O87" s="305"/>
      <c r="P87" s="183" t="s">
        <v>115</v>
      </c>
    </row>
    <row r="88" spans="2:16" s="82" customFormat="1" ht="27.75" customHeight="1" x14ac:dyDescent="0.35">
      <c r="B88" s="303" t="s">
        <v>343</v>
      </c>
      <c r="C88" s="304"/>
      <c r="D88" s="304"/>
      <c r="E88" s="304"/>
      <c r="F88" s="304"/>
      <c r="G88" s="304"/>
      <c r="H88" s="304"/>
      <c r="I88" s="304"/>
      <c r="J88" s="181">
        <v>1622</v>
      </c>
      <c r="K88" s="305">
        <f>+'Enunciado - Desarrollo'!D62</f>
        <v>1002500</v>
      </c>
      <c r="L88" s="305"/>
      <c r="M88" s="305"/>
      <c r="N88" s="305"/>
      <c r="O88" s="305"/>
      <c r="P88" s="183" t="s">
        <v>115</v>
      </c>
    </row>
    <row r="89" spans="2:16" s="82" customFormat="1" x14ac:dyDescent="0.35">
      <c r="B89" s="316" t="s">
        <v>344</v>
      </c>
      <c r="C89" s="306"/>
      <c r="D89" s="306"/>
      <c r="E89" s="306"/>
      <c r="F89" s="306"/>
      <c r="G89" s="306"/>
      <c r="H89" s="306"/>
      <c r="I89" s="306"/>
      <c r="J89" s="181">
        <v>1623</v>
      </c>
      <c r="K89" s="305"/>
      <c r="L89" s="305"/>
      <c r="M89" s="305"/>
      <c r="N89" s="305"/>
      <c r="O89" s="305"/>
      <c r="P89" s="183" t="s">
        <v>115</v>
      </c>
    </row>
    <row r="90" spans="2:16" s="82" customFormat="1" x14ac:dyDescent="0.35">
      <c r="B90" s="317" t="s">
        <v>345</v>
      </c>
      <c r="C90" s="318"/>
      <c r="D90" s="318"/>
      <c r="E90" s="318"/>
      <c r="F90" s="318"/>
      <c r="G90" s="318"/>
      <c r="H90" s="318"/>
      <c r="I90" s="318"/>
      <c r="J90" s="188">
        <v>1624</v>
      </c>
      <c r="K90" s="299"/>
      <c r="L90" s="299"/>
      <c r="M90" s="299"/>
      <c r="N90" s="299"/>
      <c r="O90" s="299"/>
      <c r="P90" s="189" t="s">
        <v>115</v>
      </c>
    </row>
    <row r="91" spans="2:16" s="82" customFormat="1" x14ac:dyDescent="0.35">
      <c r="B91" s="317" t="s">
        <v>346</v>
      </c>
      <c r="C91" s="318"/>
      <c r="D91" s="318"/>
      <c r="E91" s="318"/>
      <c r="F91" s="318"/>
      <c r="G91" s="318"/>
      <c r="H91" s="318"/>
      <c r="I91" s="318"/>
      <c r="J91" s="188">
        <v>1625</v>
      </c>
      <c r="K91" s="299">
        <f>+'Enunciado - Desarrollo'!D63</f>
        <v>25000</v>
      </c>
      <c r="L91" s="299"/>
      <c r="M91" s="299"/>
      <c r="N91" s="299"/>
      <c r="O91" s="299"/>
      <c r="P91" s="189" t="s">
        <v>115</v>
      </c>
    </row>
    <row r="92" spans="2:16" s="82" customFormat="1" ht="30.75" customHeight="1" x14ac:dyDescent="0.35">
      <c r="B92" s="297" t="s">
        <v>347</v>
      </c>
      <c r="C92" s="298"/>
      <c r="D92" s="298"/>
      <c r="E92" s="298"/>
      <c r="F92" s="298"/>
      <c r="G92" s="298"/>
      <c r="H92" s="298"/>
      <c r="I92" s="298"/>
      <c r="J92" s="188">
        <v>1626</v>
      </c>
      <c r="K92" s="299"/>
      <c r="L92" s="299"/>
      <c r="M92" s="299"/>
      <c r="N92" s="299"/>
      <c r="O92" s="299"/>
      <c r="P92" s="189" t="s">
        <v>115</v>
      </c>
    </row>
    <row r="93" spans="2:16" s="82" customFormat="1" x14ac:dyDescent="0.35">
      <c r="B93" s="317" t="s">
        <v>348</v>
      </c>
      <c r="C93" s="318"/>
      <c r="D93" s="318"/>
      <c r="E93" s="318"/>
      <c r="F93" s="318"/>
      <c r="G93" s="318"/>
      <c r="H93" s="318"/>
      <c r="I93" s="318"/>
      <c r="J93" s="188">
        <v>1627</v>
      </c>
      <c r="K93" s="299"/>
      <c r="L93" s="299"/>
      <c r="M93" s="299"/>
      <c r="N93" s="299"/>
      <c r="O93" s="299"/>
      <c r="P93" s="189" t="s">
        <v>115</v>
      </c>
    </row>
    <row r="94" spans="2:16" s="82" customFormat="1" ht="32.25" customHeight="1" thickBot="1" x14ac:dyDescent="0.4">
      <c r="B94" s="319" t="s">
        <v>349</v>
      </c>
      <c r="C94" s="320"/>
      <c r="D94" s="320"/>
      <c r="E94" s="320"/>
      <c r="F94" s="320"/>
      <c r="G94" s="320"/>
      <c r="H94" s="320"/>
      <c r="I94" s="320"/>
      <c r="J94" s="184">
        <v>1628</v>
      </c>
      <c r="K94" s="302"/>
      <c r="L94" s="302"/>
      <c r="M94" s="302"/>
      <c r="N94" s="302"/>
      <c r="O94" s="302"/>
      <c r="P94" s="185" t="s">
        <v>115</v>
      </c>
    </row>
    <row r="95" spans="2:16" s="82" customFormat="1" ht="15" thickBot="1" x14ac:dyDescent="0.4">
      <c r="B95" s="321" t="s">
        <v>350</v>
      </c>
      <c r="C95" s="322"/>
      <c r="D95" s="322"/>
      <c r="E95" s="322"/>
      <c r="F95" s="322"/>
      <c r="G95" s="322"/>
      <c r="H95" s="322"/>
      <c r="I95" s="322"/>
      <c r="J95" s="186">
        <v>1629</v>
      </c>
      <c r="K95" s="296">
        <f>+SUM(K77:O94)</f>
        <v>26202500</v>
      </c>
      <c r="L95" s="296"/>
      <c r="M95" s="296"/>
      <c r="N95" s="296"/>
      <c r="O95" s="296"/>
      <c r="P95" s="187" t="s">
        <v>118</v>
      </c>
    </row>
    <row r="96" spans="2:16" s="82" customFormat="1" ht="39.75" customHeight="1" thickBot="1" x14ac:dyDescent="0.4">
      <c r="B96" s="294" t="s">
        <v>351</v>
      </c>
      <c r="C96" s="295"/>
      <c r="D96" s="295"/>
      <c r="E96" s="295"/>
      <c r="F96" s="295"/>
      <c r="G96" s="295"/>
      <c r="H96" s="295"/>
      <c r="I96" s="295"/>
      <c r="J96" s="186">
        <v>1630</v>
      </c>
      <c r="K96" s="296">
        <f>+K76-K95</f>
        <v>62893852.133333325</v>
      </c>
      <c r="L96" s="296"/>
      <c r="M96" s="296"/>
      <c r="N96" s="296"/>
      <c r="O96" s="296"/>
      <c r="P96" s="187" t="s">
        <v>118</v>
      </c>
    </row>
    <row r="97" spans="2:14" s="82" customFormat="1" ht="15" thickBot="1" x14ac:dyDescent="0.4"/>
    <row r="98" spans="2:14" s="82" customFormat="1" x14ac:dyDescent="0.35">
      <c r="B98" s="307" t="s">
        <v>352</v>
      </c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9"/>
    </row>
    <row r="99" spans="2:14" s="82" customFormat="1" ht="15" thickBot="1" x14ac:dyDescent="0.4">
      <c r="B99" s="310"/>
      <c r="C99" s="311"/>
      <c r="D99" s="311"/>
      <c r="E99" s="311"/>
      <c r="F99" s="311"/>
      <c r="G99" s="311"/>
      <c r="H99" s="311"/>
      <c r="I99" s="311"/>
      <c r="J99" s="311"/>
      <c r="K99" s="311"/>
      <c r="L99" s="311"/>
      <c r="M99" s="311"/>
      <c r="N99" s="312"/>
    </row>
    <row r="100" spans="2:14" s="82" customFormat="1" x14ac:dyDescent="0.35">
      <c r="B100" s="313" t="s">
        <v>353</v>
      </c>
      <c r="C100" s="314"/>
      <c r="D100" s="314"/>
      <c r="E100" s="314"/>
      <c r="F100" s="314"/>
      <c r="G100" s="314"/>
      <c r="H100" s="179">
        <v>1580</v>
      </c>
      <c r="I100" s="315"/>
      <c r="J100" s="315"/>
      <c r="K100" s="315"/>
      <c r="L100" s="315"/>
      <c r="M100" s="315"/>
      <c r="N100" s="180" t="s">
        <v>97</v>
      </c>
    </row>
    <row r="101" spans="2:14" s="82" customFormat="1" x14ac:dyDescent="0.35">
      <c r="B101" s="316" t="s">
        <v>354</v>
      </c>
      <c r="C101" s="306"/>
      <c r="D101" s="306"/>
      <c r="E101" s="306"/>
      <c r="F101" s="306"/>
      <c r="G101" s="306"/>
      <c r="H101" s="181">
        <v>1582</v>
      </c>
      <c r="I101" s="305"/>
      <c r="J101" s="305"/>
      <c r="K101" s="305"/>
      <c r="L101" s="305"/>
      <c r="M101" s="305"/>
      <c r="N101" s="183" t="s">
        <v>115</v>
      </c>
    </row>
    <row r="102" spans="2:14" s="82" customFormat="1" ht="40.5" customHeight="1" x14ac:dyDescent="0.35">
      <c r="B102" s="303" t="s">
        <v>497</v>
      </c>
      <c r="C102" s="306"/>
      <c r="D102" s="306"/>
      <c r="E102" s="306"/>
      <c r="F102" s="306"/>
      <c r="G102" s="306"/>
      <c r="H102" s="181">
        <v>1573</v>
      </c>
      <c r="I102" s="305">
        <f>+'Enunciado - Desarrollo'!D8</f>
        <v>25000000</v>
      </c>
      <c r="J102" s="305"/>
      <c r="K102" s="305"/>
      <c r="L102" s="305"/>
      <c r="M102" s="305"/>
      <c r="N102" s="183" t="s">
        <v>97</v>
      </c>
    </row>
    <row r="103" spans="2:14" s="82" customFormat="1" ht="24" customHeight="1" x14ac:dyDescent="0.35">
      <c r="B103" s="297" t="s">
        <v>355</v>
      </c>
      <c r="C103" s="298"/>
      <c r="D103" s="298"/>
      <c r="E103" s="298"/>
      <c r="F103" s="298"/>
      <c r="G103" s="298"/>
      <c r="H103" s="188">
        <v>1574</v>
      </c>
      <c r="I103" s="299"/>
      <c r="J103" s="299"/>
      <c r="K103" s="299"/>
      <c r="L103" s="299"/>
      <c r="M103" s="299"/>
      <c r="N103" s="189" t="s">
        <v>97</v>
      </c>
    </row>
    <row r="104" spans="2:14" s="82" customFormat="1" ht="24" customHeight="1" x14ac:dyDescent="0.35">
      <c r="B104" s="297" t="s">
        <v>356</v>
      </c>
      <c r="C104" s="298"/>
      <c r="D104" s="298"/>
      <c r="E104" s="298"/>
      <c r="F104" s="298"/>
      <c r="G104" s="298"/>
      <c r="H104" s="188">
        <v>1575</v>
      </c>
      <c r="I104" s="299"/>
      <c r="J104" s="299"/>
      <c r="K104" s="299"/>
      <c r="L104" s="299"/>
      <c r="M104" s="299"/>
      <c r="N104" s="189" t="s">
        <v>115</v>
      </c>
    </row>
    <row r="105" spans="2:14" s="82" customFormat="1" ht="24.75" customHeight="1" x14ac:dyDescent="0.35">
      <c r="B105" s="297" t="s">
        <v>357</v>
      </c>
      <c r="C105" s="298"/>
      <c r="D105" s="298"/>
      <c r="E105" s="298"/>
      <c r="F105" s="298"/>
      <c r="G105" s="298"/>
      <c r="H105" s="188">
        <v>1712</v>
      </c>
      <c r="I105" s="299">
        <f>+K96</f>
        <v>62893852.133333325</v>
      </c>
      <c r="J105" s="299"/>
      <c r="K105" s="299"/>
      <c r="L105" s="299"/>
      <c r="M105" s="299"/>
      <c r="N105" s="189" t="s">
        <v>97</v>
      </c>
    </row>
    <row r="106" spans="2:14" s="82" customFormat="1" ht="25.5" customHeight="1" x14ac:dyDescent="0.35">
      <c r="B106" s="297" t="s">
        <v>358</v>
      </c>
      <c r="C106" s="298"/>
      <c r="D106" s="298"/>
      <c r="E106" s="298"/>
      <c r="F106" s="298"/>
      <c r="G106" s="298"/>
      <c r="H106" s="188">
        <v>1713</v>
      </c>
      <c r="I106" s="299"/>
      <c r="J106" s="299"/>
      <c r="K106" s="299"/>
      <c r="L106" s="299"/>
      <c r="M106" s="299"/>
      <c r="N106" s="189" t="s">
        <v>115</v>
      </c>
    </row>
    <row r="107" spans="2:14" s="82" customFormat="1" x14ac:dyDescent="0.35">
      <c r="B107" s="297" t="s">
        <v>359</v>
      </c>
      <c r="C107" s="298"/>
      <c r="D107" s="298"/>
      <c r="E107" s="298"/>
      <c r="F107" s="298"/>
      <c r="G107" s="298"/>
      <c r="H107" s="188">
        <v>1714</v>
      </c>
      <c r="I107" s="299"/>
      <c r="J107" s="299"/>
      <c r="K107" s="299"/>
      <c r="L107" s="299"/>
      <c r="M107" s="299"/>
      <c r="N107" s="189" t="s">
        <v>97</v>
      </c>
    </row>
    <row r="108" spans="2:14" s="82" customFormat="1" ht="32.25" customHeight="1" x14ac:dyDescent="0.35">
      <c r="B108" s="297" t="s">
        <v>360</v>
      </c>
      <c r="C108" s="298"/>
      <c r="D108" s="298"/>
      <c r="E108" s="298"/>
      <c r="F108" s="298"/>
      <c r="G108" s="298"/>
      <c r="H108" s="188">
        <v>1576</v>
      </c>
      <c r="I108" s="299">
        <f>+'Enunciado - Desarrollo'!D24+'Enunciado - Desarrollo'!D25</f>
        <v>11400000</v>
      </c>
      <c r="J108" s="299"/>
      <c r="K108" s="299"/>
      <c r="L108" s="299"/>
      <c r="M108" s="299"/>
      <c r="N108" s="189" t="s">
        <v>115</v>
      </c>
    </row>
    <row r="109" spans="2:14" s="82" customFormat="1" ht="41.25" customHeight="1" x14ac:dyDescent="0.35">
      <c r="B109" s="297" t="s">
        <v>331</v>
      </c>
      <c r="C109" s="298"/>
      <c r="D109" s="298"/>
      <c r="E109" s="298"/>
      <c r="F109" s="298"/>
      <c r="G109" s="298"/>
      <c r="H109" s="188">
        <v>1715</v>
      </c>
      <c r="I109" s="299"/>
      <c r="J109" s="299"/>
      <c r="K109" s="299"/>
      <c r="L109" s="299"/>
      <c r="M109" s="299"/>
      <c r="N109" s="189" t="s">
        <v>115</v>
      </c>
    </row>
    <row r="110" spans="2:14" s="82" customFormat="1" x14ac:dyDescent="0.35">
      <c r="B110" s="297" t="s">
        <v>361</v>
      </c>
      <c r="C110" s="298"/>
      <c r="D110" s="298"/>
      <c r="E110" s="298"/>
      <c r="F110" s="298"/>
      <c r="G110" s="298"/>
      <c r="H110" s="188">
        <v>1577</v>
      </c>
      <c r="I110" s="299">
        <f>+'Enunciado - Desarrollo'!D20+'Enunciado - Desarrollo'!D19</f>
        <v>514000</v>
      </c>
      <c r="J110" s="299"/>
      <c r="K110" s="299"/>
      <c r="L110" s="299"/>
      <c r="M110" s="299"/>
      <c r="N110" s="189" t="s">
        <v>115</v>
      </c>
    </row>
    <row r="111" spans="2:14" s="82" customFormat="1" ht="28.5" customHeight="1" x14ac:dyDescent="0.35">
      <c r="B111" s="303" t="s">
        <v>332</v>
      </c>
      <c r="C111" s="304"/>
      <c r="D111" s="304"/>
      <c r="E111" s="304"/>
      <c r="F111" s="304"/>
      <c r="G111" s="304"/>
      <c r="H111" s="181">
        <v>1716</v>
      </c>
      <c r="I111" s="305">
        <f>+K75</f>
        <v>120000</v>
      </c>
      <c r="J111" s="305"/>
      <c r="K111" s="305"/>
      <c r="L111" s="305"/>
      <c r="M111" s="305"/>
      <c r="N111" s="183" t="s">
        <v>115</v>
      </c>
    </row>
    <row r="112" spans="2:14" s="82" customFormat="1" ht="39.75" customHeight="1" x14ac:dyDescent="0.35">
      <c r="B112" s="297" t="s">
        <v>362</v>
      </c>
      <c r="C112" s="298"/>
      <c r="D112" s="298"/>
      <c r="E112" s="298"/>
      <c r="F112" s="298"/>
      <c r="G112" s="298"/>
      <c r="H112" s="188">
        <v>1578</v>
      </c>
      <c r="I112" s="299">
        <f>+K71</f>
        <v>803043.8</v>
      </c>
      <c r="J112" s="299"/>
      <c r="K112" s="299"/>
      <c r="L112" s="299"/>
      <c r="M112" s="299"/>
      <c r="N112" s="189" t="s">
        <v>115</v>
      </c>
    </row>
    <row r="113" spans="2:14" s="82" customFormat="1" ht="28.5" customHeight="1" x14ac:dyDescent="0.35">
      <c r="B113" s="297" t="s">
        <v>363</v>
      </c>
      <c r="C113" s="298"/>
      <c r="D113" s="298"/>
      <c r="E113" s="298"/>
      <c r="F113" s="298"/>
      <c r="G113" s="298"/>
      <c r="H113" s="188">
        <v>1579</v>
      </c>
      <c r="I113" s="299"/>
      <c r="J113" s="299"/>
      <c r="K113" s="299"/>
      <c r="L113" s="299"/>
      <c r="M113" s="299"/>
      <c r="N113" s="189" t="s">
        <v>115</v>
      </c>
    </row>
    <row r="114" spans="2:14" s="82" customFormat="1" x14ac:dyDescent="0.35">
      <c r="B114" s="297" t="s">
        <v>364</v>
      </c>
      <c r="C114" s="298"/>
      <c r="D114" s="298"/>
      <c r="E114" s="298"/>
      <c r="F114" s="298"/>
      <c r="G114" s="298"/>
      <c r="H114" s="188">
        <v>1584</v>
      </c>
      <c r="I114" s="299"/>
      <c r="J114" s="299"/>
      <c r="K114" s="299"/>
      <c r="L114" s="299"/>
      <c r="M114" s="299"/>
      <c r="N114" s="190" t="s">
        <v>97</v>
      </c>
    </row>
    <row r="115" spans="2:14" s="82" customFormat="1" ht="15" thickBot="1" x14ac:dyDescent="0.4">
      <c r="B115" s="300" t="s">
        <v>365</v>
      </c>
      <c r="C115" s="301"/>
      <c r="D115" s="301"/>
      <c r="E115" s="301"/>
      <c r="F115" s="301"/>
      <c r="G115" s="301"/>
      <c r="H115" s="184">
        <v>1585</v>
      </c>
      <c r="I115" s="302">
        <f>+'Enunciado - Desarrollo'!D38</f>
        <v>398208.33333333343</v>
      </c>
      <c r="J115" s="302"/>
      <c r="K115" s="302"/>
      <c r="L115" s="302"/>
      <c r="M115" s="302"/>
      <c r="N115" s="185" t="s">
        <v>115</v>
      </c>
    </row>
    <row r="116" spans="2:14" s="82" customFormat="1" ht="24.75" customHeight="1" thickBot="1" x14ac:dyDescent="0.4">
      <c r="B116" s="294" t="s">
        <v>366</v>
      </c>
      <c r="C116" s="295"/>
      <c r="D116" s="295"/>
      <c r="E116" s="295"/>
      <c r="F116" s="295"/>
      <c r="G116" s="295"/>
      <c r="H116" s="186">
        <v>1581</v>
      </c>
      <c r="I116" s="296">
        <f>+I102+I105-I108-I111-I112-I110-I115</f>
        <v>74658600</v>
      </c>
      <c r="J116" s="296"/>
      <c r="K116" s="296"/>
      <c r="L116" s="296"/>
      <c r="M116" s="296"/>
      <c r="N116" s="187" t="s">
        <v>118</v>
      </c>
    </row>
    <row r="117" spans="2:14" s="82" customFormat="1" ht="21.75" customHeight="1" thickBot="1" x14ac:dyDescent="0.4">
      <c r="B117" s="294" t="s">
        <v>367</v>
      </c>
      <c r="C117" s="295"/>
      <c r="D117" s="295"/>
      <c r="E117" s="295"/>
      <c r="F117" s="295"/>
      <c r="G117" s="295"/>
      <c r="H117" s="191">
        <v>1583</v>
      </c>
      <c r="I117" s="296"/>
      <c r="J117" s="296"/>
      <c r="K117" s="296"/>
      <c r="L117" s="296"/>
      <c r="M117" s="296"/>
      <c r="N117" s="192" t="s">
        <v>118</v>
      </c>
    </row>
    <row r="118" spans="2:14" s="82" customFormat="1" x14ac:dyDescent="0.35"/>
    <row r="119" spans="2:14" s="82" customFormat="1" x14ac:dyDescent="0.35"/>
    <row r="120" spans="2:14" s="82" customFormat="1" x14ac:dyDescent="0.35"/>
    <row r="121" spans="2:14" s="82" customFormat="1" x14ac:dyDescent="0.35"/>
    <row r="122" spans="2:14" s="82" customFormat="1" x14ac:dyDescent="0.35"/>
    <row r="123" spans="2:14" s="82" customFormat="1" x14ac:dyDescent="0.35"/>
    <row r="124" spans="2:14" s="82" customFormat="1" x14ac:dyDescent="0.35"/>
    <row r="125" spans="2:14" s="82" customFormat="1" x14ac:dyDescent="0.35"/>
    <row r="126" spans="2:14" s="82" customFormat="1" x14ac:dyDescent="0.35"/>
    <row r="127" spans="2:14" s="82" customFormat="1" x14ac:dyDescent="0.35"/>
    <row r="128" spans="2:14" s="82" customFormat="1" x14ac:dyDescent="0.35"/>
    <row r="129" s="82" customFormat="1" x14ac:dyDescent="0.35"/>
    <row r="130" s="82" customFormat="1" x14ac:dyDescent="0.35"/>
    <row r="131" s="82" customFormat="1" x14ac:dyDescent="0.35"/>
    <row r="132" s="82" customFormat="1" x14ac:dyDescent="0.35"/>
    <row r="133" s="82" customFormat="1" x14ac:dyDescent="0.35"/>
    <row r="134" s="82" customFormat="1" x14ac:dyDescent="0.35"/>
    <row r="135" s="82" customFormat="1" x14ac:dyDescent="0.35"/>
    <row r="136" s="82" customFormat="1" x14ac:dyDescent="0.35"/>
    <row r="137" s="82" customFormat="1" x14ac:dyDescent="0.35"/>
    <row r="138" s="82" customFormat="1" x14ac:dyDescent="0.35"/>
    <row r="139" s="82" customFormat="1" x14ac:dyDescent="0.35"/>
    <row r="140" s="82" customFormat="1" x14ac:dyDescent="0.35"/>
    <row r="141" s="82" customFormat="1" x14ac:dyDescent="0.35"/>
    <row r="142" s="82" customFormat="1" x14ac:dyDescent="0.35"/>
    <row r="143" s="82" customFormat="1" x14ac:dyDescent="0.35"/>
    <row r="144" s="82" customFormat="1" x14ac:dyDescent="0.35"/>
    <row r="145" s="82" customFormat="1" x14ac:dyDescent="0.35"/>
    <row r="146" s="82" customFormat="1" x14ac:dyDescent="0.35"/>
    <row r="147" s="82" customFormat="1" x14ac:dyDescent="0.35"/>
    <row r="148" s="82" customFormat="1" x14ac:dyDescent="0.35"/>
    <row r="149" s="82" customFormat="1" x14ac:dyDescent="0.35"/>
    <row r="150" s="82" customFormat="1" x14ac:dyDescent="0.35"/>
    <row r="151" s="82" customFormat="1" x14ac:dyDescent="0.35"/>
    <row r="152" s="82" customFormat="1" x14ac:dyDescent="0.35"/>
    <row r="153" s="82" customFormat="1" x14ac:dyDescent="0.35"/>
    <row r="154" s="82" customFormat="1" x14ac:dyDescent="0.35"/>
    <row r="155" s="82" customFormat="1" x14ac:dyDescent="0.35"/>
    <row r="156" s="82" customFormat="1" x14ac:dyDescent="0.35"/>
    <row r="157" s="82" customFormat="1" x14ac:dyDescent="0.35"/>
    <row r="158" s="82" customFormat="1" x14ac:dyDescent="0.35"/>
    <row r="159" s="82" customFormat="1" x14ac:dyDescent="0.35"/>
    <row r="160" s="82" customFormat="1" x14ac:dyDescent="0.35"/>
    <row r="161" s="82" customFormat="1" x14ac:dyDescent="0.35"/>
    <row r="162" s="82" customFormat="1" x14ac:dyDescent="0.35"/>
    <row r="163" s="82" customFormat="1" x14ac:dyDescent="0.35"/>
    <row r="164" s="82" customFormat="1" x14ac:dyDescent="0.35"/>
    <row r="165" s="82" customFormat="1" x14ac:dyDescent="0.35"/>
    <row r="166" s="82" customFormat="1" x14ac:dyDescent="0.35"/>
    <row r="167" s="82" customFormat="1" x14ac:dyDescent="0.35"/>
    <row r="168" s="82" customFormat="1" x14ac:dyDescent="0.35"/>
    <row r="169" s="82" customFormat="1" x14ac:dyDescent="0.35"/>
    <row r="170" s="82" customFormat="1" x14ac:dyDescent="0.35"/>
    <row r="171" s="82" customFormat="1" x14ac:dyDescent="0.35"/>
    <row r="172" s="82" customFormat="1" x14ac:dyDescent="0.35"/>
    <row r="173" s="82" customFormat="1" x14ac:dyDescent="0.35"/>
    <row r="174" s="82" customFormat="1" x14ac:dyDescent="0.35"/>
    <row r="175" s="82" customFormat="1" x14ac:dyDescent="0.35"/>
    <row r="176" s="82" customFormat="1" x14ac:dyDescent="0.35"/>
    <row r="177" s="82" customFormat="1" x14ac:dyDescent="0.35"/>
    <row r="178" s="82" customFormat="1" x14ac:dyDescent="0.35"/>
    <row r="179" s="82" customFormat="1" x14ac:dyDescent="0.35"/>
    <row r="180" s="82" customFormat="1" x14ac:dyDescent="0.35"/>
    <row r="181" s="82" customFormat="1" x14ac:dyDescent="0.35"/>
    <row r="182" s="82" customFormat="1" x14ac:dyDescent="0.35"/>
    <row r="183" s="82" customFormat="1" x14ac:dyDescent="0.35"/>
    <row r="184" s="82" customFormat="1" x14ac:dyDescent="0.35"/>
    <row r="185" s="82" customFormat="1" x14ac:dyDescent="0.35"/>
    <row r="186" s="82" customFormat="1" x14ac:dyDescent="0.35"/>
    <row r="187" s="82" customFormat="1" x14ac:dyDescent="0.35"/>
    <row r="188" s="82" customFormat="1" x14ac:dyDescent="0.35"/>
    <row r="189" s="82" customFormat="1" x14ac:dyDescent="0.35"/>
    <row r="190" s="82" customFormat="1" x14ac:dyDescent="0.35"/>
    <row r="191" s="82" customFormat="1" x14ac:dyDescent="0.35"/>
    <row r="192" s="82" customFormat="1" x14ac:dyDescent="0.35"/>
    <row r="193" s="82" customFormat="1" x14ac:dyDescent="0.35"/>
    <row r="194" s="82" customFormat="1" x14ac:dyDescent="0.35"/>
    <row r="195" s="82" customFormat="1" x14ac:dyDescent="0.35"/>
    <row r="196" s="82" customFormat="1" x14ac:dyDescent="0.35"/>
    <row r="197" s="82" customFormat="1" x14ac:dyDescent="0.35"/>
    <row r="198" s="82" customFormat="1" x14ac:dyDescent="0.35"/>
    <row r="199" s="82" customFormat="1" x14ac:dyDescent="0.35"/>
    <row r="200" s="82" customFormat="1" x14ac:dyDescent="0.35"/>
    <row r="201" s="82" customFormat="1" x14ac:dyDescent="0.35"/>
    <row r="202" s="82" customFormat="1" x14ac:dyDescent="0.35"/>
    <row r="203" s="82" customFormat="1" x14ac:dyDescent="0.35"/>
    <row r="204" s="82" customFormat="1" x14ac:dyDescent="0.35"/>
  </sheetData>
  <mergeCells count="268">
    <mergeCell ref="C3:Y3"/>
    <mergeCell ref="Z3:AD3"/>
    <mergeCell ref="AE3:AJ3"/>
    <mergeCell ref="AK3:AU3"/>
    <mergeCell ref="B4:Y4"/>
    <mergeCell ref="Z4:AD4"/>
    <mergeCell ref="AE4:AJ4"/>
    <mergeCell ref="AK4:AU4"/>
    <mergeCell ref="B1:AU1"/>
    <mergeCell ref="B2:S2"/>
    <mergeCell ref="T2:AB2"/>
    <mergeCell ref="AC2:AE2"/>
    <mergeCell ref="AF2:AO2"/>
    <mergeCell ref="AP2:AR2"/>
    <mergeCell ref="AS2:AU2"/>
    <mergeCell ref="AL5:AU5"/>
    <mergeCell ref="B6:N6"/>
    <mergeCell ref="O6:W6"/>
    <mergeCell ref="X6:AI6"/>
    <mergeCell ref="AJ6:AU6"/>
    <mergeCell ref="B7:D7"/>
    <mergeCell ref="E7:F7"/>
    <mergeCell ref="G7:K7"/>
    <mergeCell ref="M7:N7"/>
    <mergeCell ref="P7:W7"/>
    <mergeCell ref="C5:N5"/>
    <mergeCell ref="O5:P5"/>
    <mergeCell ref="Q5:W5"/>
    <mergeCell ref="X5:Y5"/>
    <mergeCell ref="Z5:AI5"/>
    <mergeCell ref="AJ5:AK5"/>
    <mergeCell ref="X7:AA7"/>
    <mergeCell ref="AB7:AF7"/>
    <mergeCell ref="AG7:AU7"/>
    <mergeCell ref="B8:B13"/>
    <mergeCell ref="C8:D13"/>
    <mergeCell ref="E8:I9"/>
    <mergeCell ref="J8:J9"/>
    <mergeCell ref="K8:K9"/>
    <mergeCell ref="M8:O8"/>
    <mergeCell ref="Q8:T8"/>
    <mergeCell ref="AH8:AN10"/>
    <mergeCell ref="AO8:AR10"/>
    <mergeCell ref="E10:I13"/>
    <mergeCell ref="J10:J13"/>
    <mergeCell ref="K10:K13"/>
    <mergeCell ref="AS8:AU10"/>
    <mergeCell ref="M9:O10"/>
    <mergeCell ref="P9:P10"/>
    <mergeCell ref="Q9:T10"/>
    <mergeCell ref="Z10:AA13"/>
    <mergeCell ref="AB10:AC13"/>
    <mergeCell ref="U8:W9"/>
    <mergeCell ref="X8:X9"/>
    <mergeCell ref="Y8:Y9"/>
    <mergeCell ref="Z8:AA9"/>
    <mergeCell ref="AB8:AC9"/>
    <mergeCell ref="AD8:AD9"/>
    <mergeCell ref="AS11:AU13"/>
    <mergeCell ref="AD10:AD13"/>
    <mergeCell ref="M11:O13"/>
    <mergeCell ref="P11:P13"/>
    <mergeCell ref="Q11:T13"/>
    <mergeCell ref="AH11:AN13"/>
    <mergeCell ref="AO11:AR13"/>
    <mergeCell ref="U10:W13"/>
    <mergeCell ref="X10:X13"/>
    <mergeCell ref="Y10:Y13"/>
    <mergeCell ref="AE8:AF13"/>
    <mergeCell ref="AG8:AG13"/>
    <mergeCell ref="B15:Q16"/>
    <mergeCell ref="B17:B22"/>
    <mergeCell ref="L17:P17"/>
    <mergeCell ref="C18:J18"/>
    <mergeCell ref="L18:P18"/>
    <mergeCell ref="C19:J19"/>
    <mergeCell ref="L19:P19"/>
    <mergeCell ref="L20:P20"/>
    <mergeCell ref="L21:P21"/>
    <mergeCell ref="B34:B40"/>
    <mergeCell ref="C34:J34"/>
    <mergeCell ref="L34:P34"/>
    <mergeCell ref="L35:P35"/>
    <mergeCell ref="L36:P36"/>
    <mergeCell ref="C37:J37"/>
    <mergeCell ref="C22:J22"/>
    <mergeCell ref="L22:P22"/>
    <mergeCell ref="B23:B33"/>
    <mergeCell ref="L23:P23"/>
    <mergeCell ref="L24:P24"/>
    <mergeCell ref="L25:P25"/>
    <mergeCell ref="L26:P26"/>
    <mergeCell ref="L27:P27"/>
    <mergeCell ref="L28:P28"/>
    <mergeCell ref="L29:P29"/>
    <mergeCell ref="C45:J45"/>
    <mergeCell ref="L37:P37"/>
    <mergeCell ref="L38:P38"/>
    <mergeCell ref="C39:J39"/>
    <mergeCell ref="L39:P39"/>
    <mergeCell ref="C40:J40"/>
    <mergeCell ref="L40:P40"/>
    <mergeCell ref="L30:P30"/>
    <mergeCell ref="L31:P31"/>
    <mergeCell ref="L32:P32"/>
    <mergeCell ref="L33:P33"/>
    <mergeCell ref="B50:AK51"/>
    <mergeCell ref="B52:L53"/>
    <mergeCell ref="M52:R53"/>
    <mergeCell ref="S52:X53"/>
    <mergeCell ref="Y52:AJ52"/>
    <mergeCell ref="AK52:AK53"/>
    <mergeCell ref="Y53:AD53"/>
    <mergeCell ref="AE53:AJ53"/>
    <mergeCell ref="L45:P45"/>
    <mergeCell ref="C46:J46"/>
    <mergeCell ref="L46:P46"/>
    <mergeCell ref="C47:J47"/>
    <mergeCell ref="L47:P47"/>
    <mergeCell ref="C48:J48"/>
    <mergeCell ref="L48:P48"/>
    <mergeCell ref="B41:B48"/>
    <mergeCell ref="C41:J41"/>
    <mergeCell ref="L41:P41"/>
    <mergeCell ref="C42:J42"/>
    <mergeCell ref="L42:P42"/>
    <mergeCell ref="C43:J43"/>
    <mergeCell ref="L43:P43"/>
    <mergeCell ref="C44:J44"/>
    <mergeCell ref="L44:P44"/>
    <mergeCell ref="B54:L54"/>
    <mergeCell ref="N54:R54"/>
    <mergeCell ref="T54:X54"/>
    <mergeCell ref="Z54:AD54"/>
    <mergeCell ref="AF54:AJ54"/>
    <mergeCell ref="B55:L55"/>
    <mergeCell ref="N55:R55"/>
    <mergeCell ref="T55:X55"/>
    <mergeCell ref="Z55:AD55"/>
    <mergeCell ref="AF55:AJ55"/>
    <mergeCell ref="B56:L56"/>
    <mergeCell ref="N56:R56"/>
    <mergeCell ref="T56:X56"/>
    <mergeCell ref="Z56:AD56"/>
    <mergeCell ref="AF56:AJ56"/>
    <mergeCell ref="B57:L57"/>
    <mergeCell ref="N57:R57"/>
    <mergeCell ref="T57:X57"/>
    <mergeCell ref="Z57:AD57"/>
    <mergeCell ref="AF57:AJ57"/>
    <mergeCell ref="B60:L60"/>
    <mergeCell ref="N60:R60"/>
    <mergeCell ref="T60:X60"/>
    <mergeCell ref="Z60:AD60"/>
    <mergeCell ref="AF60:AJ60"/>
    <mergeCell ref="B62:P63"/>
    <mergeCell ref="B58:L58"/>
    <mergeCell ref="N58:R58"/>
    <mergeCell ref="T58:X58"/>
    <mergeCell ref="Z58:AD58"/>
    <mergeCell ref="AE58:AJ58"/>
    <mergeCell ref="B59:L59"/>
    <mergeCell ref="N59:R59"/>
    <mergeCell ref="T59:X59"/>
    <mergeCell ref="Z59:AD59"/>
    <mergeCell ref="AE59:AJ59"/>
    <mergeCell ref="B69:I69"/>
    <mergeCell ref="K69:O69"/>
    <mergeCell ref="B70:I70"/>
    <mergeCell ref="K70:O70"/>
    <mergeCell ref="B71:I71"/>
    <mergeCell ref="K71:O71"/>
    <mergeCell ref="K64:O64"/>
    <mergeCell ref="B65:I65"/>
    <mergeCell ref="K65:O65"/>
    <mergeCell ref="B67:I67"/>
    <mergeCell ref="K67:O67"/>
    <mergeCell ref="B68:I68"/>
    <mergeCell ref="K68:O68"/>
    <mergeCell ref="B66:I66"/>
    <mergeCell ref="K66:O66"/>
    <mergeCell ref="B75:I75"/>
    <mergeCell ref="K75:O75"/>
    <mergeCell ref="B76:I76"/>
    <mergeCell ref="K76:O76"/>
    <mergeCell ref="B77:I77"/>
    <mergeCell ref="K77:O77"/>
    <mergeCell ref="B72:I72"/>
    <mergeCell ref="K72:O72"/>
    <mergeCell ref="B73:I73"/>
    <mergeCell ref="K73:O73"/>
    <mergeCell ref="B74:I74"/>
    <mergeCell ref="K74:O74"/>
    <mergeCell ref="B82:I82"/>
    <mergeCell ref="K82:O82"/>
    <mergeCell ref="B83:I83"/>
    <mergeCell ref="K83:O83"/>
    <mergeCell ref="B84:I84"/>
    <mergeCell ref="K84:O84"/>
    <mergeCell ref="B78:I78"/>
    <mergeCell ref="K78:O78"/>
    <mergeCell ref="B79:I79"/>
    <mergeCell ref="K79:O79"/>
    <mergeCell ref="B80:I80"/>
    <mergeCell ref="K80:O80"/>
    <mergeCell ref="B81:I81"/>
    <mergeCell ref="K81:O81"/>
    <mergeCell ref="B87:I87"/>
    <mergeCell ref="K87:O87"/>
    <mergeCell ref="B88:I88"/>
    <mergeCell ref="K88:O88"/>
    <mergeCell ref="B89:I89"/>
    <mergeCell ref="K89:O89"/>
    <mergeCell ref="B85:I85"/>
    <mergeCell ref="K85:O85"/>
    <mergeCell ref="B86:I86"/>
    <mergeCell ref="K86:O86"/>
    <mergeCell ref="B93:I93"/>
    <mergeCell ref="K93:O93"/>
    <mergeCell ref="B94:I94"/>
    <mergeCell ref="K94:O94"/>
    <mergeCell ref="B95:I95"/>
    <mergeCell ref="K95:O95"/>
    <mergeCell ref="B90:I90"/>
    <mergeCell ref="K90:O90"/>
    <mergeCell ref="B91:I91"/>
    <mergeCell ref="K91:O91"/>
    <mergeCell ref="B92:I92"/>
    <mergeCell ref="K92:O92"/>
    <mergeCell ref="B102:G102"/>
    <mergeCell ref="I102:M102"/>
    <mergeCell ref="B103:G103"/>
    <mergeCell ref="I103:M103"/>
    <mergeCell ref="B104:G104"/>
    <mergeCell ref="I104:M104"/>
    <mergeCell ref="B96:I96"/>
    <mergeCell ref="K96:O96"/>
    <mergeCell ref="B98:N99"/>
    <mergeCell ref="B100:G100"/>
    <mergeCell ref="I100:M100"/>
    <mergeCell ref="B101:G101"/>
    <mergeCell ref="I101:M101"/>
    <mergeCell ref="B108:G108"/>
    <mergeCell ref="I108:M108"/>
    <mergeCell ref="B109:G109"/>
    <mergeCell ref="I109:M109"/>
    <mergeCell ref="B110:G110"/>
    <mergeCell ref="I110:M110"/>
    <mergeCell ref="B105:G105"/>
    <mergeCell ref="I105:M105"/>
    <mergeCell ref="B106:G106"/>
    <mergeCell ref="I106:M106"/>
    <mergeCell ref="B107:G107"/>
    <mergeCell ref="I107:M107"/>
    <mergeCell ref="B117:G117"/>
    <mergeCell ref="I117:M117"/>
    <mergeCell ref="B114:G114"/>
    <mergeCell ref="I114:M114"/>
    <mergeCell ref="B115:G115"/>
    <mergeCell ref="I115:M115"/>
    <mergeCell ref="B116:G116"/>
    <mergeCell ref="I116:M116"/>
    <mergeCell ref="B111:G111"/>
    <mergeCell ref="I111:M111"/>
    <mergeCell ref="B112:G112"/>
    <mergeCell ref="I112:M112"/>
    <mergeCell ref="B113:G113"/>
    <mergeCell ref="I113:M113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8B4F-BD97-442F-A209-1E09A0890F82}">
  <dimension ref="A1:AR111"/>
  <sheetViews>
    <sheetView showGridLines="0" zoomScale="130" zoomScaleNormal="130" workbookViewId="0">
      <selection activeCell="T5" sqref="T5:AE5"/>
    </sheetView>
  </sheetViews>
  <sheetFormatPr baseColWidth="10" defaultColWidth="3.81640625" defaultRowHeight="14.5" x14ac:dyDescent="0.35"/>
  <cols>
    <col min="1" max="1" width="1.81640625" style="82" customWidth="1"/>
    <col min="2" max="6" width="3.81640625" style="85"/>
    <col min="7" max="7" width="4.54296875" style="85" customWidth="1"/>
    <col min="8" max="11" width="4.7265625" style="85" customWidth="1"/>
    <col min="12" max="12" width="3.81640625" style="85"/>
    <col min="13" max="16" width="4.7265625" style="85" customWidth="1"/>
    <col min="17" max="17" width="3.81640625" style="85"/>
    <col min="18" max="18" width="2.81640625" style="85" bestFit="1" customWidth="1"/>
    <col min="19" max="19" width="4.7265625" style="85" customWidth="1"/>
    <col min="20" max="20" width="4.7265625" style="85" bestFit="1" customWidth="1"/>
    <col min="21" max="21" width="2.54296875" style="85" customWidth="1"/>
    <col min="22" max="22" width="5.7265625" style="85" customWidth="1"/>
    <col min="23" max="23" width="5.1796875" style="85" customWidth="1"/>
    <col min="24" max="24" width="3.81640625" style="85" customWidth="1"/>
    <col min="25" max="26" width="4.7265625" style="85" customWidth="1"/>
    <col min="27" max="27" width="4.7265625" style="85" bestFit="1" customWidth="1"/>
    <col min="28" max="28" width="4.7265625" style="85" customWidth="1"/>
    <col min="29" max="29" width="4.7265625" style="85" bestFit="1" customWidth="1"/>
    <col min="30" max="30" width="3.81640625" style="85" customWidth="1"/>
    <col min="31" max="31" width="4.7265625" style="85" customWidth="1"/>
    <col min="32" max="32" width="4.7265625" style="85" bestFit="1" customWidth="1"/>
    <col min="33" max="33" width="4.26953125" style="85" customWidth="1"/>
    <col min="34" max="34" width="7.1796875" style="85" customWidth="1"/>
    <col min="35" max="35" width="4.7265625" style="85" bestFit="1" customWidth="1"/>
    <col min="36" max="36" width="5.54296875" style="85" customWidth="1"/>
    <col min="37" max="37" width="6.453125" style="85" customWidth="1"/>
    <col min="38" max="38" width="4.7265625" style="85" customWidth="1"/>
    <col min="39" max="39" width="3.81640625" style="82"/>
    <col min="40" max="40" width="4.7265625" style="82" customWidth="1"/>
    <col min="41" max="41" width="28.54296875" style="82" customWidth="1"/>
    <col min="42" max="44" width="4.7265625" style="82" customWidth="1"/>
    <col min="45" max="62" width="4.7265625" style="85" customWidth="1"/>
    <col min="63" max="16384" width="3.81640625" style="85"/>
  </cols>
  <sheetData>
    <row r="1" spans="2:44" s="82" customFormat="1" ht="15" customHeight="1" x14ac:dyDescent="0.35">
      <c r="B1" s="795" t="s">
        <v>84</v>
      </c>
      <c r="C1" s="795"/>
      <c r="D1" s="795"/>
      <c r="E1" s="79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255"/>
      <c r="AC1" s="85"/>
      <c r="AD1" s="255"/>
      <c r="AE1" s="255"/>
      <c r="AF1" s="255"/>
      <c r="AI1" s="85"/>
      <c r="AN1" s="797"/>
      <c r="AO1" s="797"/>
      <c r="AP1" s="797"/>
    </row>
    <row r="2" spans="2:44" s="82" customFormat="1" x14ac:dyDescent="0.35">
      <c r="B2" s="83" t="s">
        <v>85</v>
      </c>
      <c r="C2" s="83"/>
      <c r="D2" s="83"/>
      <c r="E2" s="256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257" t="s">
        <v>86</v>
      </c>
      <c r="AB2" s="255"/>
      <c r="AC2" s="85"/>
      <c r="AD2" s="255"/>
      <c r="AE2" s="85"/>
      <c r="AF2" s="85"/>
      <c r="AI2" s="279"/>
      <c r="AJ2" s="84"/>
      <c r="AK2" s="84"/>
      <c r="AL2" s="84"/>
      <c r="AN2" s="797"/>
      <c r="AO2" s="797"/>
      <c r="AP2" s="797"/>
    </row>
    <row r="3" spans="2:44" s="82" customFormat="1" x14ac:dyDescent="0.35">
      <c r="B3" s="83"/>
      <c r="C3" s="83"/>
      <c r="D3" s="83"/>
      <c r="E3" s="256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257"/>
      <c r="AB3" s="255"/>
      <c r="AC3" s="85"/>
      <c r="AD3" s="255"/>
      <c r="AE3" s="85"/>
      <c r="AF3" s="85"/>
      <c r="AI3" s="279"/>
      <c r="AJ3" s="84"/>
      <c r="AK3" s="84"/>
      <c r="AL3" s="84"/>
    </row>
    <row r="4" spans="2:44" s="82" customFormat="1" ht="15" thickBot="1" x14ac:dyDescent="0.4"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255"/>
      <c r="AC4" s="85"/>
      <c r="AD4" s="255"/>
      <c r="AE4" s="85"/>
      <c r="AF4" s="85"/>
      <c r="AI4" s="85"/>
    </row>
    <row r="5" spans="2:44" ht="15" customHeight="1" x14ac:dyDescent="0.35">
      <c r="B5" s="798"/>
      <c r="C5" s="799"/>
      <c r="D5" s="804" t="s">
        <v>87</v>
      </c>
      <c r="E5" s="805"/>
      <c r="F5" s="805"/>
      <c r="G5" s="805"/>
      <c r="H5" s="805"/>
      <c r="I5" s="805"/>
      <c r="J5" s="805"/>
      <c r="K5" s="805"/>
      <c r="L5" s="805"/>
      <c r="M5" s="805"/>
      <c r="N5" s="805"/>
      <c r="O5" s="805"/>
      <c r="P5" s="805"/>
      <c r="Q5" s="805"/>
      <c r="R5" s="805"/>
      <c r="S5" s="805"/>
      <c r="T5" s="810" t="s">
        <v>88</v>
      </c>
      <c r="U5" s="811"/>
      <c r="V5" s="811"/>
      <c r="W5" s="811"/>
      <c r="X5" s="811"/>
      <c r="Y5" s="811"/>
      <c r="Z5" s="811"/>
      <c r="AA5" s="811"/>
      <c r="AB5" s="811"/>
      <c r="AC5" s="811"/>
      <c r="AD5" s="811"/>
      <c r="AE5" s="812"/>
      <c r="AF5" s="813" t="s">
        <v>89</v>
      </c>
      <c r="AG5" s="813"/>
      <c r="AH5" s="813"/>
      <c r="AI5" s="813"/>
      <c r="AJ5" s="813"/>
      <c r="AK5" s="813"/>
      <c r="AL5" s="814"/>
      <c r="AR5" s="85"/>
    </row>
    <row r="6" spans="2:44" x14ac:dyDescent="0.35">
      <c r="B6" s="800"/>
      <c r="C6" s="801"/>
      <c r="D6" s="806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807"/>
      <c r="P6" s="807"/>
      <c r="Q6" s="807"/>
      <c r="R6" s="807"/>
      <c r="S6" s="807"/>
      <c r="T6" s="819" t="s">
        <v>90</v>
      </c>
      <c r="U6" s="820"/>
      <c r="V6" s="819"/>
      <c r="W6" s="819"/>
      <c r="X6" s="819"/>
      <c r="Y6" s="819"/>
      <c r="Z6" s="821" t="s">
        <v>91</v>
      </c>
      <c r="AA6" s="822"/>
      <c r="AB6" s="822"/>
      <c r="AC6" s="822"/>
      <c r="AD6" s="822"/>
      <c r="AE6" s="823"/>
      <c r="AF6" s="815"/>
      <c r="AG6" s="815"/>
      <c r="AH6" s="815"/>
      <c r="AI6" s="815"/>
      <c r="AJ6" s="815"/>
      <c r="AK6" s="815"/>
      <c r="AL6" s="816"/>
      <c r="AR6" s="85"/>
    </row>
    <row r="7" spans="2:44" ht="19.75" customHeight="1" thickBot="1" x14ac:dyDescent="0.4">
      <c r="B7" s="802"/>
      <c r="C7" s="803"/>
      <c r="D7" s="808"/>
      <c r="E7" s="809"/>
      <c r="F7" s="809"/>
      <c r="G7" s="809"/>
      <c r="H7" s="809"/>
      <c r="I7" s="809"/>
      <c r="J7" s="809"/>
      <c r="K7" s="809"/>
      <c r="L7" s="809"/>
      <c r="M7" s="809"/>
      <c r="N7" s="809"/>
      <c r="O7" s="809"/>
      <c r="P7" s="809"/>
      <c r="Q7" s="809"/>
      <c r="R7" s="809"/>
      <c r="S7" s="809"/>
      <c r="T7" s="824" t="s">
        <v>92</v>
      </c>
      <c r="U7" s="825"/>
      <c r="V7" s="825"/>
      <c r="W7" s="785" t="s">
        <v>93</v>
      </c>
      <c r="X7" s="785"/>
      <c r="Y7" s="785"/>
      <c r="Z7" s="785" t="s">
        <v>92</v>
      </c>
      <c r="AA7" s="786"/>
      <c r="AB7" s="785"/>
      <c r="AC7" s="785" t="s">
        <v>93</v>
      </c>
      <c r="AD7" s="785"/>
      <c r="AE7" s="785"/>
      <c r="AF7" s="817"/>
      <c r="AG7" s="817"/>
      <c r="AH7" s="817"/>
      <c r="AI7" s="817"/>
      <c r="AJ7" s="817"/>
      <c r="AK7" s="817"/>
      <c r="AL7" s="818"/>
      <c r="AR7" s="85"/>
    </row>
    <row r="8" spans="2:44" ht="15" customHeight="1" thickBot="1" x14ac:dyDescent="0.4">
      <c r="B8" s="787" t="s">
        <v>94</v>
      </c>
      <c r="C8" s="790" t="s">
        <v>95</v>
      </c>
      <c r="D8" s="86">
        <v>1</v>
      </c>
      <c r="E8" s="792" t="s">
        <v>96</v>
      </c>
      <c r="F8" s="793"/>
      <c r="G8" s="793"/>
      <c r="H8" s="793"/>
      <c r="I8" s="793"/>
      <c r="J8" s="793"/>
      <c r="K8" s="793"/>
      <c r="L8" s="793"/>
      <c r="M8" s="793"/>
      <c r="N8" s="793"/>
      <c r="O8" s="793"/>
      <c r="P8" s="793"/>
      <c r="Q8" s="793"/>
      <c r="R8" s="793"/>
      <c r="S8" s="794"/>
      <c r="T8" s="258">
        <v>1592</v>
      </c>
      <c r="U8" s="781"/>
      <c r="V8" s="782"/>
      <c r="W8" s="259">
        <v>1024</v>
      </c>
      <c r="X8" s="783"/>
      <c r="Y8" s="784"/>
      <c r="Z8" s="258">
        <v>1593</v>
      </c>
      <c r="AA8" s="783"/>
      <c r="AB8" s="784"/>
      <c r="AC8" s="259">
        <v>1025</v>
      </c>
      <c r="AD8" s="707"/>
      <c r="AE8" s="709"/>
      <c r="AF8" s="258">
        <v>104</v>
      </c>
      <c r="AG8" s="744"/>
      <c r="AH8" s="745"/>
      <c r="AI8" s="745"/>
      <c r="AJ8" s="745"/>
      <c r="AK8" s="746"/>
      <c r="AL8" s="87" t="s">
        <v>97</v>
      </c>
    </row>
    <row r="9" spans="2:44" ht="15" customHeight="1" x14ac:dyDescent="0.35">
      <c r="B9" s="788"/>
      <c r="C9" s="791"/>
      <c r="D9" s="88">
        <v>2</v>
      </c>
      <c r="E9" s="759" t="s">
        <v>98</v>
      </c>
      <c r="F9" s="760"/>
      <c r="G9" s="760"/>
      <c r="H9" s="760"/>
      <c r="I9" s="760"/>
      <c r="J9" s="760"/>
      <c r="K9" s="760"/>
      <c r="L9" s="760"/>
      <c r="M9" s="760"/>
      <c r="N9" s="760"/>
      <c r="O9" s="760"/>
      <c r="P9" s="760"/>
      <c r="Q9" s="760"/>
      <c r="R9" s="760"/>
      <c r="S9" s="761"/>
      <c r="T9" s="258">
        <v>1594</v>
      </c>
      <c r="U9" s="781"/>
      <c r="V9" s="782"/>
      <c r="W9" s="259">
        <v>1026</v>
      </c>
      <c r="X9" s="783"/>
      <c r="Y9" s="784"/>
      <c r="Z9" s="258">
        <v>1595</v>
      </c>
      <c r="AA9" s="783"/>
      <c r="AB9" s="784"/>
      <c r="AC9" s="259">
        <v>1027</v>
      </c>
      <c r="AD9" s="699"/>
      <c r="AE9" s="701"/>
      <c r="AF9" s="260">
        <v>105</v>
      </c>
      <c r="AG9" s="669"/>
      <c r="AH9" s="670"/>
      <c r="AI9" s="670"/>
      <c r="AJ9" s="670"/>
      <c r="AK9" s="671"/>
      <c r="AL9" s="89" t="s">
        <v>97</v>
      </c>
      <c r="AO9" s="85"/>
      <c r="AP9" s="85"/>
      <c r="AQ9" s="85"/>
      <c r="AR9" s="85"/>
    </row>
    <row r="10" spans="2:44" ht="15" customHeight="1" x14ac:dyDescent="0.35">
      <c r="B10" s="788"/>
      <c r="C10" s="791"/>
      <c r="D10" s="88">
        <v>3</v>
      </c>
      <c r="E10" s="632" t="s">
        <v>99</v>
      </c>
      <c r="F10" s="633"/>
      <c r="G10" s="633"/>
      <c r="H10" s="633"/>
      <c r="I10" s="633"/>
      <c r="J10" s="633"/>
      <c r="K10" s="633"/>
      <c r="L10" s="633"/>
      <c r="M10" s="633"/>
      <c r="N10" s="633"/>
      <c r="O10" s="633"/>
      <c r="P10" s="633"/>
      <c r="Q10" s="633"/>
      <c r="R10" s="633"/>
      <c r="S10" s="633"/>
      <c r="T10" s="764"/>
      <c r="U10" s="765"/>
      <c r="V10" s="765"/>
      <c r="W10" s="765"/>
      <c r="X10" s="765"/>
      <c r="Y10" s="766"/>
      <c r="Z10" s="764"/>
      <c r="AA10" s="765"/>
      <c r="AB10" s="765"/>
      <c r="AC10" s="765"/>
      <c r="AD10" s="765"/>
      <c r="AE10" s="766"/>
      <c r="AF10" s="260">
        <v>106</v>
      </c>
      <c r="AG10" s="669"/>
      <c r="AH10" s="670"/>
      <c r="AI10" s="670"/>
      <c r="AJ10" s="670"/>
      <c r="AK10" s="671"/>
      <c r="AL10" s="89" t="s">
        <v>97</v>
      </c>
      <c r="AO10" s="85"/>
      <c r="AP10" s="85"/>
      <c r="AQ10" s="85"/>
      <c r="AR10" s="85"/>
    </row>
    <row r="11" spans="2:44" ht="15" customHeight="1" x14ac:dyDescent="0.35">
      <c r="B11" s="788"/>
      <c r="C11" s="791"/>
      <c r="D11" s="88">
        <v>4</v>
      </c>
      <c r="E11" s="759" t="s">
        <v>100</v>
      </c>
      <c r="F11" s="760"/>
      <c r="G11" s="760"/>
      <c r="H11" s="760"/>
      <c r="I11" s="760"/>
      <c r="J11" s="760"/>
      <c r="K11" s="760"/>
      <c r="L11" s="760"/>
      <c r="M11" s="760"/>
      <c r="N11" s="760"/>
      <c r="O11" s="760"/>
      <c r="P11" s="760"/>
      <c r="Q11" s="760"/>
      <c r="R11" s="760"/>
      <c r="S11" s="761"/>
      <c r="T11" s="764"/>
      <c r="U11" s="765"/>
      <c r="V11" s="765"/>
      <c r="W11" s="765"/>
      <c r="X11" s="765"/>
      <c r="Y11" s="766"/>
      <c r="Z11" s="764"/>
      <c r="AA11" s="765"/>
      <c r="AB11" s="765"/>
      <c r="AC11" s="132">
        <v>603</v>
      </c>
      <c r="AD11" s="699"/>
      <c r="AE11" s="701"/>
      <c r="AF11" s="260">
        <v>108</v>
      </c>
      <c r="AG11" s="699"/>
      <c r="AH11" s="700"/>
      <c r="AI11" s="700"/>
      <c r="AJ11" s="700"/>
      <c r="AK11" s="701"/>
      <c r="AL11" s="89" t="s">
        <v>97</v>
      </c>
      <c r="AO11" s="85"/>
      <c r="AP11" s="85"/>
      <c r="AQ11" s="85"/>
      <c r="AR11" s="85"/>
    </row>
    <row r="12" spans="2:44" ht="19.75" customHeight="1" x14ac:dyDescent="0.35">
      <c r="B12" s="788"/>
      <c r="C12" s="791"/>
      <c r="D12" s="88">
        <v>5</v>
      </c>
      <c r="E12" s="759" t="s">
        <v>101</v>
      </c>
      <c r="F12" s="760"/>
      <c r="G12" s="760"/>
      <c r="H12" s="760"/>
      <c r="I12" s="760"/>
      <c r="J12" s="760"/>
      <c r="K12" s="760"/>
      <c r="L12" s="760"/>
      <c r="M12" s="760"/>
      <c r="N12" s="760"/>
      <c r="O12" s="760"/>
      <c r="P12" s="760"/>
      <c r="Q12" s="760"/>
      <c r="R12" s="760"/>
      <c r="S12" s="761"/>
      <c r="T12" s="260">
        <v>1721</v>
      </c>
      <c r="U12" s="702"/>
      <c r="V12" s="703"/>
      <c r="W12" s="260">
        <v>1722</v>
      </c>
      <c r="X12" s="779"/>
      <c r="Y12" s="780"/>
      <c r="Z12" s="261">
        <v>1596</v>
      </c>
      <c r="AA12" s="779"/>
      <c r="AB12" s="780"/>
      <c r="AC12" s="132">
        <v>954</v>
      </c>
      <c r="AD12" s="699"/>
      <c r="AE12" s="701"/>
      <c r="AF12" s="260">
        <v>955</v>
      </c>
      <c r="AG12" s="699"/>
      <c r="AH12" s="700"/>
      <c r="AI12" s="700"/>
      <c r="AJ12" s="700"/>
      <c r="AK12" s="701"/>
      <c r="AL12" s="90" t="s">
        <v>97</v>
      </c>
      <c r="AO12" s="85"/>
      <c r="AP12" s="85"/>
      <c r="AQ12" s="85"/>
      <c r="AR12" s="85"/>
    </row>
    <row r="13" spans="2:44" ht="9.65" customHeight="1" x14ac:dyDescent="0.35">
      <c r="B13" s="788"/>
      <c r="C13" s="791"/>
      <c r="D13" s="796">
        <v>6</v>
      </c>
      <c r="E13" s="563" t="s">
        <v>102</v>
      </c>
      <c r="F13" s="564"/>
      <c r="G13" s="564"/>
      <c r="H13" s="564"/>
      <c r="I13" s="564"/>
      <c r="J13" s="564"/>
      <c r="K13" s="564"/>
      <c r="L13" s="564"/>
      <c r="M13" s="564"/>
      <c r="N13" s="564"/>
      <c r="O13" s="564"/>
      <c r="P13" s="564"/>
      <c r="Q13" s="564"/>
      <c r="R13" s="564"/>
      <c r="S13" s="565"/>
      <c r="T13" s="735">
        <v>1597</v>
      </c>
      <c r="U13" s="768"/>
      <c r="V13" s="769"/>
      <c r="W13" s="735">
        <v>1598</v>
      </c>
      <c r="X13" s="768"/>
      <c r="Y13" s="769"/>
      <c r="Z13" s="735">
        <v>1599</v>
      </c>
      <c r="AA13" s="768"/>
      <c r="AB13" s="769"/>
      <c r="AC13" s="735">
        <v>1631</v>
      </c>
      <c r="AD13" s="772"/>
      <c r="AE13" s="773"/>
      <c r="AF13" s="735">
        <v>1632</v>
      </c>
      <c r="AG13" s="736"/>
      <c r="AH13" s="737"/>
      <c r="AI13" s="737"/>
      <c r="AJ13" s="737"/>
      <c r="AK13" s="738"/>
      <c r="AL13" s="762" t="s">
        <v>97</v>
      </c>
      <c r="AO13" s="85"/>
      <c r="AP13" s="85"/>
      <c r="AQ13" s="85"/>
      <c r="AR13" s="85"/>
    </row>
    <row r="14" spans="2:44" ht="9.65" customHeight="1" x14ac:dyDescent="0.35">
      <c r="B14" s="788"/>
      <c r="C14" s="791"/>
      <c r="D14" s="653"/>
      <c r="E14" s="650"/>
      <c r="F14" s="651"/>
      <c r="G14" s="651"/>
      <c r="H14" s="651"/>
      <c r="I14" s="651"/>
      <c r="J14" s="651"/>
      <c r="K14" s="651"/>
      <c r="L14" s="651"/>
      <c r="M14" s="651"/>
      <c r="N14" s="651"/>
      <c r="O14" s="651"/>
      <c r="P14" s="651"/>
      <c r="Q14" s="651"/>
      <c r="R14" s="651"/>
      <c r="S14" s="652"/>
      <c r="T14" s="767"/>
      <c r="U14" s="770"/>
      <c r="V14" s="771"/>
      <c r="W14" s="767"/>
      <c r="X14" s="770"/>
      <c r="Y14" s="771"/>
      <c r="Z14" s="767"/>
      <c r="AA14" s="770"/>
      <c r="AB14" s="771"/>
      <c r="AC14" s="767"/>
      <c r="AD14" s="774"/>
      <c r="AE14" s="775"/>
      <c r="AF14" s="767"/>
      <c r="AG14" s="776"/>
      <c r="AH14" s="777"/>
      <c r="AI14" s="777"/>
      <c r="AJ14" s="777"/>
      <c r="AK14" s="778"/>
      <c r="AL14" s="763"/>
      <c r="AO14" s="85"/>
      <c r="AP14" s="85"/>
      <c r="AQ14" s="85"/>
      <c r="AR14" s="85"/>
    </row>
    <row r="15" spans="2:44" ht="16.75" customHeight="1" x14ac:dyDescent="0.35">
      <c r="B15" s="788"/>
      <c r="C15" s="791"/>
      <c r="D15" s="91">
        <v>7</v>
      </c>
      <c r="E15" s="759" t="s">
        <v>103</v>
      </c>
      <c r="F15" s="760"/>
      <c r="G15" s="760"/>
      <c r="H15" s="760"/>
      <c r="I15" s="760"/>
      <c r="J15" s="760"/>
      <c r="K15" s="760"/>
      <c r="L15" s="760"/>
      <c r="M15" s="760"/>
      <c r="N15" s="760"/>
      <c r="O15" s="760"/>
      <c r="P15" s="760"/>
      <c r="Q15" s="760"/>
      <c r="R15" s="760"/>
      <c r="S15" s="761"/>
      <c r="T15" s="764"/>
      <c r="U15" s="765"/>
      <c r="V15" s="765"/>
      <c r="W15" s="765"/>
      <c r="X15" s="765"/>
      <c r="Y15" s="766"/>
      <c r="Z15" s="764"/>
      <c r="AA15" s="765"/>
      <c r="AB15" s="765"/>
      <c r="AC15" s="765"/>
      <c r="AD15" s="765"/>
      <c r="AE15" s="766"/>
      <c r="AF15" s="260">
        <v>110</v>
      </c>
      <c r="AG15" s="669"/>
      <c r="AH15" s="670"/>
      <c r="AI15" s="670"/>
      <c r="AJ15" s="670"/>
      <c r="AK15" s="671"/>
      <c r="AL15" s="89" t="s">
        <v>97</v>
      </c>
      <c r="AO15" s="85"/>
      <c r="AP15" s="85"/>
      <c r="AQ15" s="85"/>
      <c r="AR15" s="85"/>
    </row>
    <row r="16" spans="2:44" ht="25.4" customHeight="1" x14ac:dyDescent="0.35">
      <c r="B16" s="788"/>
      <c r="C16" s="791"/>
      <c r="D16" s="91">
        <v>8</v>
      </c>
      <c r="E16" s="759" t="s">
        <v>104</v>
      </c>
      <c r="F16" s="760"/>
      <c r="G16" s="760"/>
      <c r="H16" s="760"/>
      <c r="I16" s="760"/>
      <c r="J16" s="760"/>
      <c r="K16" s="760"/>
      <c r="L16" s="760"/>
      <c r="M16" s="760"/>
      <c r="N16" s="760"/>
      <c r="O16" s="760"/>
      <c r="P16" s="760"/>
      <c r="Q16" s="760"/>
      <c r="R16" s="760"/>
      <c r="S16" s="761"/>
      <c r="T16" s="764"/>
      <c r="U16" s="765"/>
      <c r="V16" s="765"/>
      <c r="W16" s="765"/>
      <c r="X16" s="765"/>
      <c r="Y16" s="766"/>
      <c r="Z16" s="764"/>
      <c r="AA16" s="765"/>
      <c r="AB16" s="765"/>
      <c r="AC16" s="132">
        <v>605</v>
      </c>
      <c r="AD16" s="699"/>
      <c r="AE16" s="701"/>
      <c r="AF16" s="260">
        <v>155</v>
      </c>
      <c r="AG16" s="669"/>
      <c r="AH16" s="670"/>
      <c r="AI16" s="670"/>
      <c r="AJ16" s="670"/>
      <c r="AK16" s="671"/>
      <c r="AL16" s="89" t="s">
        <v>97</v>
      </c>
      <c r="AO16" s="85"/>
      <c r="AP16" s="85"/>
      <c r="AQ16" s="85"/>
      <c r="AR16" s="85"/>
    </row>
    <row r="17" spans="2:44" ht="15" customHeight="1" x14ac:dyDescent="0.35">
      <c r="B17" s="788"/>
      <c r="C17" s="791"/>
      <c r="D17" s="91">
        <v>9</v>
      </c>
      <c r="E17" s="759" t="s">
        <v>105</v>
      </c>
      <c r="F17" s="760"/>
      <c r="G17" s="760"/>
      <c r="H17" s="760"/>
      <c r="I17" s="760"/>
      <c r="J17" s="760"/>
      <c r="K17" s="760"/>
      <c r="L17" s="760"/>
      <c r="M17" s="760"/>
      <c r="N17" s="760"/>
      <c r="O17" s="760"/>
      <c r="P17" s="760"/>
      <c r="Q17" s="760"/>
      <c r="R17" s="760"/>
      <c r="S17" s="761"/>
      <c r="T17" s="132">
        <v>1633</v>
      </c>
      <c r="U17" s="702"/>
      <c r="V17" s="703"/>
      <c r="W17" s="132">
        <v>1105</v>
      </c>
      <c r="X17" s="702"/>
      <c r="Y17" s="703"/>
      <c r="Z17" s="132">
        <v>1634</v>
      </c>
      <c r="AA17" s="702"/>
      <c r="AB17" s="703"/>
      <c r="AC17" s="110">
        <v>606</v>
      </c>
      <c r="AD17" s="702"/>
      <c r="AE17" s="703"/>
      <c r="AF17" s="260">
        <v>152</v>
      </c>
      <c r="AG17" s="669"/>
      <c r="AH17" s="670"/>
      <c r="AI17" s="670"/>
      <c r="AJ17" s="670"/>
      <c r="AK17" s="671"/>
      <c r="AL17" s="89" t="s">
        <v>97</v>
      </c>
      <c r="AO17" s="85"/>
      <c r="AP17" s="85"/>
      <c r="AQ17" s="85"/>
      <c r="AR17" s="85"/>
    </row>
    <row r="18" spans="2:44" x14ac:dyDescent="0.35">
      <c r="B18" s="788"/>
      <c r="C18" s="791"/>
      <c r="D18" s="91">
        <v>10</v>
      </c>
      <c r="E18" s="262" t="s">
        <v>106</v>
      </c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764"/>
      <c r="U18" s="765"/>
      <c r="V18" s="765"/>
      <c r="W18" s="765"/>
      <c r="X18" s="765"/>
      <c r="Y18" s="766"/>
      <c r="Z18" s="132">
        <v>1635</v>
      </c>
      <c r="AA18" s="686"/>
      <c r="AB18" s="688"/>
      <c r="AC18" s="132">
        <v>1031</v>
      </c>
      <c r="AD18" s="702"/>
      <c r="AE18" s="703"/>
      <c r="AF18" s="260">
        <v>1032</v>
      </c>
      <c r="AG18" s="669"/>
      <c r="AH18" s="670"/>
      <c r="AI18" s="670"/>
      <c r="AJ18" s="670"/>
      <c r="AK18" s="671"/>
      <c r="AL18" s="89" t="s">
        <v>97</v>
      </c>
      <c r="AO18" s="85"/>
      <c r="AP18" s="85"/>
      <c r="AQ18" s="85"/>
      <c r="AR18" s="85"/>
    </row>
    <row r="19" spans="2:44" x14ac:dyDescent="0.35">
      <c r="B19" s="788"/>
      <c r="C19" s="791"/>
      <c r="D19" s="91">
        <v>11</v>
      </c>
      <c r="E19" s="756" t="s">
        <v>107</v>
      </c>
      <c r="F19" s="757"/>
      <c r="G19" s="757"/>
      <c r="H19" s="757"/>
      <c r="I19" s="757"/>
      <c r="J19" s="757"/>
      <c r="K19" s="757"/>
      <c r="L19" s="757"/>
      <c r="M19" s="757"/>
      <c r="N19" s="757"/>
      <c r="O19" s="757"/>
      <c r="P19" s="757"/>
      <c r="Q19" s="757"/>
      <c r="R19" s="757"/>
      <c r="S19" s="757"/>
      <c r="T19" s="757"/>
      <c r="U19" s="757"/>
      <c r="V19" s="757"/>
      <c r="W19" s="757"/>
      <c r="X19" s="757"/>
      <c r="Y19" s="757"/>
      <c r="Z19" s="757"/>
      <c r="AA19" s="757"/>
      <c r="AB19" s="757"/>
      <c r="AC19" s="757"/>
      <c r="AD19" s="757"/>
      <c r="AE19" s="758"/>
      <c r="AF19" s="260">
        <v>1104</v>
      </c>
      <c r="AG19" s="699"/>
      <c r="AH19" s="700"/>
      <c r="AI19" s="700"/>
      <c r="AJ19" s="700"/>
      <c r="AK19" s="701"/>
      <c r="AL19" s="89" t="s">
        <v>97</v>
      </c>
      <c r="AO19" s="85"/>
      <c r="AP19" s="85"/>
      <c r="AQ19" s="85"/>
      <c r="AR19" s="85"/>
    </row>
    <row r="20" spans="2:44" ht="19.75" customHeight="1" x14ac:dyDescent="0.35">
      <c r="B20" s="788"/>
      <c r="C20" s="791"/>
      <c r="D20" s="91">
        <v>12</v>
      </c>
      <c r="E20" s="632" t="s">
        <v>108</v>
      </c>
      <c r="F20" s="633"/>
      <c r="G20" s="633"/>
      <c r="H20" s="633"/>
      <c r="I20" s="633"/>
      <c r="J20" s="633"/>
      <c r="K20" s="633"/>
      <c r="L20" s="633"/>
      <c r="M20" s="634"/>
      <c r="N20" s="264">
        <v>1098</v>
      </c>
      <c r="O20" s="689"/>
      <c r="P20" s="689"/>
      <c r="Q20" s="689"/>
      <c r="R20" s="689"/>
      <c r="S20" s="689"/>
      <c r="T20" s="632" t="s">
        <v>109</v>
      </c>
      <c r="U20" s="633"/>
      <c r="V20" s="633"/>
      <c r="W20" s="633"/>
      <c r="X20" s="633"/>
      <c r="Y20" s="634"/>
      <c r="Z20" s="265">
        <v>1030</v>
      </c>
      <c r="AA20" s="669"/>
      <c r="AB20" s="670"/>
      <c r="AC20" s="670"/>
      <c r="AD20" s="670"/>
      <c r="AE20" s="671"/>
      <c r="AF20" s="132">
        <v>161</v>
      </c>
      <c r="AG20" s="699"/>
      <c r="AH20" s="700"/>
      <c r="AI20" s="700"/>
      <c r="AJ20" s="700"/>
      <c r="AK20" s="701"/>
      <c r="AL20" s="89" t="s">
        <v>97</v>
      </c>
    </row>
    <row r="21" spans="2:44" ht="24.75" customHeight="1" thickBot="1" x14ac:dyDescent="0.4">
      <c r="B21" s="788"/>
      <c r="C21" s="791"/>
      <c r="D21" s="92">
        <v>13</v>
      </c>
      <c r="E21" s="563" t="s">
        <v>110</v>
      </c>
      <c r="F21" s="564"/>
      <c r="G21" s="564"/>
      <c r="H21" s="564"/>
      <c r="I21" s="564"/>
      <c r="J21" s="564"/>
      <c r="K21" s="564"/>
      <c r="L21" s="564"/>
      <c r="M21" s="565"/>
      <c r="N21" s="266">
        <v>159</v>
      </c>
      <c r="O21" s="735"/>
      <c r="P21" s="735"/>
      <c r="Q21" s="735"/>
      <c r="R21" s="735"/>
      <c r="S21" s="735"/>
      <c r="T21" s="563" t="s">
        <v>111</v>
      </c>
      <c r="U21" s="564"/>
      <c r="V21" s="564"/>
      <c r="W21" s="564"/>
      <c r="X21" s="564"/>
      <c r="Y21" s="565"/>
      <c r="Z21" s="110">
        <v>748</v>
      </c>
      <c r="AA21" s="736"/>
      <c r="AB21" s="737"/>
      <c r="AC21" s="737"/>
      <c r="AD21" s="737"/>
      <c r="AE21" s="738"/>
      <c r="AF21" s="110">
        <v>749</v>
      </c>
      <c r="AG21" s="718"/>
      <c r="AH21" s="739"/>
      <c r="AI21" s="739"/>
      <c r="AJ21" s="739"/>
      <c r="AK21" s="719"/>
      <c r="AL21" s="93" t="s">
        <v>97</v>
      </c>
      <c r="AO21" s="85"/>
      <c r="AP21" s="85"/>
      <c r="AQ21" s="85"/>
      <c r="AR21" s="85"/>
    </row>
    <row r="22" spans="2:44" ht="18.649999999999999" customHeight="1" x14ac:dyDescent="0.35">
      <c r="B22" s="788"/>
      <c r="C22" s="704" t="s">
        <v>112</v>
      </c>
      <c r="D22" s="94">
        <v>14</v>
      </c>
      <c r="E22" s="740" t="s">
        <v>113</v>
      </c>
      <c r="F22" s="741"/>
      <c r="G22" s="741"/>
      <c r="H22" s="741"/>
      <c r="I22" s="741"/>
      <c r="J22" s="741"/>
      <c r="K22" s="741"/>
      <c r="L22" s="741"/>
      <c r="M22" s="742"/>
      <c r="N22" s="267">
        <v>166</v>
      </c>
      <c r="O22" s="743"/>
      <c r="P22" s="743"/>
      <c r="Q22" s="743"/>
      <c r="R22" s="743"/>
      <c r="S22" s="743"/>
      <c r="T22" s="740" t="s">
        <v>114</v>
      </c>
      <c r="U22" s="741"/>
      <c r="V22" s="741"/>
      <c r="W22" s="741"/>
      <c r="X22" s="741"/>
      <c r="Y22" s="742"/>
      <c r="Z22" s="259">
        <v>907</v>
      </c>
      <c r="AA22" s="744"/>
      <c r="AB22" s="745"/>
      <c r="AC22" s="745"/>
      <c r="AD22" s="745"/>
      <c r="AE22" s="746"/>
      <c r="AF22" s="259">
        <v>764</v>
      </c>
      <c r="AG22" s="707"/>
      <c r="AH22" s="708"/>
      <c r="AI22" s="708"/>
      <c r="AJ22" s="708"/>
      <c r="AK22" s="709"/>
      <c r="AL22" s="87" t="s">
        <v>115</v>
      </c>
      <c r="AO22" s="85"/>
      <c r="AP22" s="85"/>
      <c r="AQ22" s="85"/>
      <c r="AR22" s="85"/>
    </row>
    <row r="23" spans="2:44" x14ac:dyDescent="0.35">
      <c r="B23" s="788"/>
      <c r="C23" s="705"/>
      <c r="D23" s="91">
        <v>15</v>
      </c>
      <c r="E23" s="693" t="s">
        <v>116</v>
      </c>
      <c r="F23" s="694"/>
      <c r="G23" s="694"/>
      <c r="H23" s="694"/>
      <c r="I23" s="694"/>
      <c r="J23" s="694"/>
      <c r="K23" s="694"/>
      <c r="L23" s="694"/>
      <c r="M23" s="694"/>
      <c r="N23" s="694"/>
      <c r="O23" s="694"/>
      <c r="P23" s="694"/>
      <c r="Q23" s="694"/>
      <c r="R23" s="694"/>
      <c r="S23" s="694"/>
      <c r="T23" s="694"/>
      <c r="U23" s="694"/>
      <c r="V23" s="694"/>
      <c r="W23" s="694"/>
      <c r="X23" s="694"/>
      <c r="Y23" s="694"/>
      <c r="Z23" s="694"/>
      <c r="AA23" s="694"/>
      <c r="AB23" s="694"/>
      <c r="AC23" s="694"/>
      <c r="AD23" s="694"/>
      <c r="AE23" s="695"/>
      <c r="AF23" s="132">
        <v>169</v>
      </c>
      <c r="AG23" s="669"/>
      <c r="AH23" s="670"/>
      <c r="AI23" s="670"/>
      <c r="AJ23" s="670"/>
      <c r="AK23" s="671"/>
      <c r="AL23" s="89" t="s">
        <v>115</v>
      </c>
      <c r="AO23" s="85"/>
      <c r="AP23" s="85"/>
      <c r="AQ23" s="85"/>
      <c r="AR23" s="85"/>
    </row>
    <row r="24" spans="2:44" ht="15" customHeight="1" x14ac:dyDescent="0.35">
      <c r="B24" s="788"/>
      <c r="C24" s="705"/>
      <c r="D24" s="91">
        <v>16</v>
      </c>
      <c r="E24" s="747" t="s">
        <v>117</v>
      </c>
      <c r="F24" s="748"/>
      <c r="G24" s="748"/>
      <c r="H24" s="748"/>
      <c r="I24" s="748"/>
      <c r="J24" s="748"/>
      <c r="K24" s="748"/>
      <c r="L24" s="748"/>
      <c r="M24" s="748"/>
      <c r="N24" s="748"/>
      <c r="O24" s="748"/>
      <c r="P24" s="748"/>
      <c r="Q24" s="748"/>
      <c r="R24" s="748"/>
      <c r="S24" s="748"/>
      <c r="T24" s="748"/>
      <c r="U24" s="748"/>
      <c r="V24" s="748"/>
      <c r="W24" s="748"/>
      <c r="X24" s="748"/>
      <c r="Y24" s="748"/>
      <c r="Z24" s="748"/>
      <c r="AA24" s="748"/>
      <c r="AB24" s="748"/>
      <c r="AC24" s="748"/>
      <c r="AD24" s="748"/>
      <c r="AE24" s="749"/>
      <c r="AF24" s="132">
        <v>158</v>
      </c>
      <c r="AG24" s="669"/>
      <c r="AH24" s="670"/>
      <c r="AI24" s="670"/>
      <c r="AJ24" s="670"/>
      <c r="AK24" s="671"/>
      <c r="AL24" s="89" t="s">
        <v>118</v>
      </c>
      <c r="AO24" s="85"/>
      <c r="AP24" s="85"/>
      <c r="AQ24" s="85"/>
      <c r="AR24" s="85"/>
    </row>
    <row r="25" spans="2:44" x14ac:dyDescent="0.35">
      <c r="B25" s="788"/>
      <c r="C25" s="705"/>
      <c r="D25" s="91">
        <v>17</v>
      </c>
      <c r="E25" s="693" t="s">
        <v>119</v>
      </c>
      <c r="F25" s="694"/>
      <c r="G25" s="694"/>
      <c r="H25" s="694"/>
      <c r="I25" s="694"/>
      <c r="J25" s="694"/>
      <c r="K25" s="694"/>
      <c r="L25" s="694"/>
      <c r="M25" s="694"/>
      <c r="N25" s="694"/>
      <c r="O25" s="694"/>
      <c r="P25" s="694"/>
      <c r="Q25" s="694"/>
      <c r="R25" s="694"/>
      <c r="S25" s="694"/>
      <c r="T25" s="694"/>
      <c r="U25" s="694"/>
      <c r="V25" s="694"/>
      <c r="W25" s="694"/>
      <c r="X25" s="694"/>
      <c r="Y25" s="694"/>
      <c r="Z25" s="694"/>
      <c r="AA25" s="694"/>
      <c r="AB25" s="694"/>
      <c r="AC25" s="694"/>
      <c r="AD25" s="694"/>
      <c r="AE25" s="695"/>
      <c r="AF25" s="132">
        <v>111</v>
      </c>
      <c r="AG25" s="669"/>
      <c r="AH25" s="670"/>
      <c r="AI25" s="670"/>
      <c r="AJ25" s="670"/>
      <c r="AK25" s="671"/>
      <c r="AL25" s="90" t="s">
        <v>115</v>
      </c>
      <c r="AO25" s="85"/>
      <c r="AP25" s="85"/>
      <c r="AQ25" s="85"/>
      <c r="AR25" s="85"/>
    </row>
    <row r="26" spans="2:44" ht="33" customHeight="1" x14ac:dyDescent="0.35">
      <c r="B26" s="788"/>
      <c r="C26" s="705"/>
      <c r="D26" s="91">
        <v>18</v>
      </c>
      <c r="E26" s="632" t="s">
        <v>120</v>
      </c>
      <c r="F26" s="633"/>
      <c r="G26" s="633"/>
      <c r="H26" s="633"/>
      <c r="I26" s="633"/>
      <c r="J26" s="633"/>
      <c r="K26" s="633"/>
      <c r="L26" s="633"/>
      <c r="M26" s="634"/>
      <c r="N26" s="264">
        <v>750</v>
      </c>
      <c r="O26" s="689"/>
      <c r="P26" s="689"/>
      <c r="Q26" s="689"/>
      <c r="R26" s="689"/>
      <c r="S26" s="689"/>
      <c r="T26" s="632" t="s">
        <v>121</v>
      </c>
      <c r="U26" s="633"/>
      <c r="V26" s="633"/>
      <c r="W26" s="633"/>
      <c r="X26" s="633"/>
      <c r="Y26" s="634"/>
      <c r="Z26" s="265">
        <v>740</v>
      </c>
      <c r="AA26" s="268"/>
      <c r="AB26" s="268"/>
      <c r="AC26" s="268"/>
      <c r="AD26" s="268"/>
      <c r="AE26" s="269"/>
      <c r="AF26" s="132">
        <v>751</v>
      </c>
      <c r="AG26" s="699"/>
      <c r="AH26" s="700"/>
      <c r="AI26" s="700"/>
      <c r="AJ26" s="700"/>
      <c r="AK26" s="701"/>
      <c r="AL26" s="89" t="s">
        <v>115</v>
      </c>
      <c r="AO26" s="85"/>
      <c r="AP26" s="85"/>
      <c r="AQ26" s="85"/>
      <c r="AR26" s="85"/>
    </row>
    <row r="27" spans="2:44" ht="20.5" customHeight="1" thickBot="1" x14ac:dyDescent="0.4">
      <c r="B27" s="788"/>
      <c r="C27" s="706"/>
      <c r="D27" s="95">
        <v>19</v>
      </c>
      <c r="E27" s="750" t="s">
        <v>122</v>
      </c>
      <c r="F27" s="751"/>
      <c r="G27" s="751"/>
      <c r="H27" s="751"/>
      <c r="I27" s="751"/>
      <c r="J27" s="751"/>
      <c r="K27" s="751"/>
      <c r="L27" s="751"/>
      <c r="M27" s="752"/>
      <c r="N27" s="270">
        <v>822</v>
      </c>
      <c r="O27" s="753"/>
      <c r="P27" s="754"/>
      <c r="Q27" s="754"/>
      <c r="R27" s="754"/>
      <c r="S27" s="755"/>
      <c r="T27" s="750" t="s">
        <v>123</v>
      </c>
      <c r="U27" s="751"/>
      <c r="V27" s="751"/>
      <c r="W27" s="751"/>
      <c r="X27" s="751"/>
      <c r="Y27" s="752"/>
      <c r="Z27" s="270">
        <v>765</v>
      </c>
      <c r="AA27" s="271"/>
      <c r="AB27" s="271"/>
      <c r="AC27" s="271"/>
      <c r="AD27" s="271"/>
      <c r="AE27" s="272"/>
      <c r="AF27" s="270">
        <v>766</v>
      </c>
      <c r="AG27" s="753"/>
      <c r="AH27" s="754"/>
      <c r="AI27" s="754"/>
      <c r="AJ27" s="754"/>
      <c r="AK27" s="755"/>
      <c r="AL27" s="96" t="s">
        <v>115</v>
      </c>
      <c r="AO27" s="85"/>
      <c r="AP27" s="85"/>
      <c r="AQ27" s="85"/>
      <c r="AR27" s="85"/>
    </row>
    <row r="28" spans="2:44" ht="15" thickBot="1" x14ac:dyDescent="0.4">
      <c r="B28" s="789"/>
      <c r="C28" s="97"/>
      <c r="D28" s="98">
        <v>20</v>
      </c>
      <c r="E28" s="720" t="s">
        <v>124</v>
      </c>
      <c r="F28" s="721"/>
      <c r="G28" s="721"/>
      <c r="H28" s="721"/>
      <c r="I28" s="721"/>
      <c r="J28" s="721"/>
      <c r="K28" s="721"/>
      <c r="L28" s="721"/>
      <c r="M28" s="721"/>
      <c r="N28" s="721"/>
      <c r="O28" s="721"/>
      <c r="P28" s="721"/>
      <c r="Q28" s="721"/>
      <c r="R28" s="721"/>
      <c r="S28" s="721"/>
      <c r="T28" s="721"/>
      <c r="U28" s="721"/>
      <c r="V28" s="721"/>
      <c r="W28" s="721"/>
      <c r="X28" s="721"/>
      <c r="Y28" s="721"/>
      <c r="Z28" s="721"/>
      <c r="AA28" s="721"/>
      <c r="AB28" s="721"/>
      <c r="AC28" s="721"/>
      <c r="AD28" s="721"/>
      <c r="AE28" s="722"/>
      <c r="AF28" s="273">
        <v>170</v>
      </c>
      <c r="AG28" s="723"/>
      <c r="AH28" s="724"/>
      <c r="AI28" s="724"/>
      <c r="AJ28" s="724"/>
      <c r="AK28" s="725"/>
      <c r="AL28" s="99" t="s">
        <v>118</v>
      </c>
      <c r="AO28" s="85"/>
      <c r="AP28" s="85"/>
      <c r="AQ28" s="85"/>
      <c r="AR28" s="85"/>
    </row>
    <row r="29" spans="2:44" x14ac:dyDescent="0.35">
      <c r="B29" s="726" t="s">
        <v>125</v>
      </c>
      <c r="C29" s="100"/>
      <c r="D29" s="101">
        <v>21</v>
      </c>
      <c r="E29" s="729" t="s">
        <v>126</v>
      </c>
      <c r="F29" s="729"/>
      <c r="G29" s="729"/>
      <c r="H29" s="729"/>
      <c r="I29" s="729"/>
      <c r="J29" s="729"/>
      <c r="K29" s="729"/>
      <c r="L29" s="729"/>
      <c r="M29" s="729"/>
      <c r="N29" s="729"/>
      <c r="O29" s="729"/>
      <c r="P29" s="729"/>
      <c r="Q29" s="729"/>
      <c r="R29" s="729"/>
      <c r="S29" s="729"/>
      <c r="T29" s="729"/>
      <c r="U29" s="729"/>
      <c r="V29" s="729"/>
      <c r="W29" s="729"/>
      <c r="X29" s="729"/>
      <c r="Y29" s="729"/>
      <c r="Z29" s="729"/>
      <c r="AA29" s="729"/>
      <c r="AB29" s="729"/>
      <c r="AC29" s="729"/>
      <c r="AD29" s="729"/>
      <c r="AE29" s="729"/>
      <c r="AF29" s="265">
        <v>157</v>
      </c>
      <c r="AG29" s="730"/>
      <c r="AH29" s="731"/>
      <c r="AI29" s="102" t="s">
        <v>97</v>
      </c>
      <c r="AJ29" s="732"/>
      <c r="AK29" s="733"/>
      <c r="AL29" s="103"/>
      <c r="AO29" s="85"/>
      <c r="AP29" s="85"/>
      <c r="AQ29" s="85"/>
      <c r="AR29" s="85"/>
    </row>
    <row r="30" spans="2:44" x14ac:dyDescent="0.35">
      <c r="B30" s="727"/>
      <c r="C30" s="104"/>
      <c r="D30" s="105">
        <v>22</v>
      </c>
      <c r="E30" s="630" t="s">
        <v>127</v>
      </c>
      <c r="F30" s="630"/>
      <c r="G30" s="630"/>
      <c r="H30" s="630"/>
      <c r="I30" s="630"/>
      <c r="J30" s="630"/>
      <c r="K30" s="630"/>
      <c r="L30" s="630"/>
      <c r="M30" s="630"/>
      <c r="N30" s="630"/>
      <c r="O30" s="630"/>
      <c r="P30" s="630"/>
      <c r="Q30" s="630"/>
      <c r="R30" s="630"/>
      <c r="S30" s="630"/>
      <c r="T30" s="630"/>
      <c r="U30" s="630"/>
      <c r="V30" s="630"/>
      <c r="W30" s="630"/>
      <c r="X30" s="630"/>
      <c r="Y30" s="630"/>
      <c r="Z30" s="630"/>
      <c r="AA30" s="630"/>
      <c r="AB30" s="630"/>
      <c r="AC30" s="630"/>
      <c r="AD30" s="630"/>
      <c r="AE30" s="630"/>
      <c r="AF30" s="132">
        <v>1017</v>
      </c>
      <c r="AG30" s="699"/>
      <c r="AH30" s="701"/>
      <c r="AI30" s="89" t="s">
        <v>97</v>
      </c>
      <c r="AJ30" s="106"/>
      <c r="AK30" s="103"/>
      <c r="AL30" s="103"/>
      <c r="AO30" s="85"/>
      <c r="AP30" s="85"/>
      <c r="AQ30" s="85"/>
      <c r="AR30" s="85"/>
    </row>
    <row r="31" spans="2:44" x14ac:dyDescent="0.35">
      <c r="B31" s="727"/>
      <c r="C31" s="104"/>
      <c r="D31" s="91">
        <v>23</v>
      </c>
      <c r="E31" s="693" t="s">
        <v>128</v>
      </c>
      <c r="F31" s="694"/>
      <c r="G31" s="694"/>
      <c r="H31" s="694"/>
      <c r="I31" s="694"/>
      <c r="J31" s="694"/>
      <c r="K31" s="694"/>
      <c r="L31" s="694"/>
      <c r="M31" s="694"/>
      <c r="N31" s="694"/>
      <c r="O31" s="694"/>
      <c r="P31" s="694"/>
      <c r="Q31" s="694"/>
      <c r="R31" s="694"/>
      <c r="S31" s="694"/>
      <c r="T31" s="694"/>
      <c r="U31" s="694"/>
      <c r="V31" s="694"/>
      <c r="W31" s="694"/>
      <c r="X31" s="694"/>
      <c r="Y31" s="694"/>
      <c r="Z31" s="694"/>
      <c r="AA31" s="694"/>
      <c r="AB31" s="694"/>
      <c r="AC31" s="694"/>
      <c r="AD31" s="694"/>
      <c r="AE31" s="694"/>
      <c r="AF31" s="132">
        <v>1033</v>
      </c>
      <c r="AG31" s="699"/>
      <c r="AH31" s="701"/>
      <c r="AI31" s="89" t="s">
        <v>97</v>
      </c>
      <c r="AJ31" s="106"/>
      <c r="AK31" s="103"/>
      <c r="AL31" s="103"/>
      <c r="AO31" s="85"/>
      <c r="AP31" s="85"/>
      <c r="AQ31" s="85"/>
      <c r="AR31" s="85"/>
    </row>
    <row r="32" spans="2:44" x14ac:dyDescent="0.35">
      <c r="B32" s="727"/>
      <c r="C32" s="104"/>
      <c r="D32" s="91">
        <v>24</v>
      </c>
      <c r="E32" s="630" t="s">
        <v>129</v>
      </c>
      <c r="F32" s="630"/>
      <c r="G32" s="630"/>
      <c r="H32" s="630"/>
      <c r="I32" s="630"/>
      <c r="J32" s="630"/>
      <c r="K32" s="630"/>
      <c r="L32" s="630"/>
      <c r="M32" s="630"/>
      <c r="N32" s="630"/>
      <c r="O32" s="630"/>
      <c r="P32" s="630"/>
      <c r="Q32" s="630"/>
      <c r="R32" s="630"/>
      <c r="S32" s="630"/>
      <c r="T32" s="630"/>
      <c r="U32" s="630"/>
      <c r="V32" s="630"/>
      <c r="W32" s="630"/>
      <c r="X32" s="630"/>
      <c r="Y32" s="630"/>
      <c r="Z32" s="630"/>
      <c r="AA32" s="630"/>
      <c r="AB32" s="630"/>
      <c r="AC32" s="630"/>
      <c r="AD32" s="630"/>
      <c r="AE32" s="630"/>
      <c r="AF32" s="132">
        <v>201</v>
      </c>
      <c r="AG32" s="699"/>
      <c r="AH32" s="701"/>
      <c r="AI32" s="89" t="s">
        <v>97</v>
      </c>
      <c r="AJ32" s="106"/>
      <c r="AK32" s="103"/>
      <c r="AL32" s="103"/>
    </row>
    <row r="33" spans="2:38" x14ac:dyDescent="0.35">
      <c r="B33" s="727"/>
      <c r="C33" s="104"/>
      <c r="D33" s="105">
        <v>25</v>
      </c>
      <c r="E33" s="693" t="s">
        <v>130</v>
      </c>
      <c r="F33" s="694"/>
      <c r="G33" s="694"/>
      <c r="H33" s="694"/>
      <c r="I33" s="694"/>
      <c r="J33" s="694"/>
      <c r="K33" s="694"/>
      <c r="L33" s="694"/>
      <c r="M33" s="694"/>
      <c r="N33" s="694"/>
      <c r="O33" s="694"/>
      <c r="P33" s="694"/>
      <c r="Q33" s="694"/>
      <c r="R33" s="694"/>
      <c r="S33" s="694"/>
      <c r="T33" s="694"/>
      <c r="U33" s="694"/>
      <c r="V33" s="694"/>
      <c r="W33" s="694"/>
      <c r="X33" s="694"/>
      <c r="Y33" s="694"/>
      <c r="Z33" s="694"/>
      <c r="AA33" s="694"/>
      <c r="AB33" s="694"/>
      <c r="AC33" s="694"/>
      <c r="AD33" s="694"/>
      <c r="AE33" s="694"/>
      <c r="AF33" s="132">
        <v>1035</v>
      </c>
      <c r="AG33" s="699"/>
      <c r="AH33" s="701"/>
      <c r="AI33" s="89" t="s">
        <v>97</v>
      </c>
      <c r="AJ33" s="106"/>
      <c r="AK33" s="103"/>
      <c r="AL33" s="103"/>
    </row>
    <row r="34" spans="2:38" x14ac:dyDescent="0.35">
      <c r="B34" s="727"/>
      <c r="C34" s="104"/>
      <c r="D34" s="91">
        <v>26</v>
      </c>
      <c r="E34" s="630" t="s">
        <v>131</v>
      </c>
      <c r="F34" s="630"/>
      <c r="G34" s="630"/>
      <c r="H34" s="630"/>
      <c r="I34" s="630"/>
      <c r="J34" s="630"/>
      <c r="K34" s="630"/>
      <c r="L34" s="630"/>
      <c r="M34" s="630"/>
      <c r="N34" s="630"/>
      <c r="O34" s="630"/>
      <c r="P34" s="630"/>
      <c r="Q34" s="630"/>
      <c r="R34" s="630"/>
      <c r="S34" s="630"/>
      <c r="T34" s="630"/>
      <c r="U34" s="630"/>
      <c r="V34" s="630"/>
      <c r="W34" s="630"/>
      <c r="X34" s="630"/>
      <c r="Y34" s="630"/>
      <c r="Z34" s="630"/>
      <c r="AA34" s="630"/>
      <c r="AB34" s="630"/>
      <c r="AC34" s="630"/>
      <c r="AD34" s="630"/>
      <c r="AE34" s="630"/>
      <c r="AF34" s="132">
        <v>910</v>
      </c>
      <c r="AG34" s="699"/>
      <c r="AH34" s="701"/>
      <c r="AI34" s="89" t="s">
        <v>97</v>
      </c>
      <c r="AJ34" s="106"/>
      <c r="AK34" s="103"/>
      <c r="AL34" s="103"/>
    </row>
    <row r="35" spans="2:38" x14ac:dyDescent="0.35">
      <c r="B35" s="727"/>
      <c r="C35" s="734"/>
      <c r="D35" s="91">
        <v>27</v>
      </c>
      <c r="E35" s="320" t="s">
        <v>132</v>
      </c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0"/>
      <c r="AE35" s="320"/>
      <c r="AF35" s="132">
        <v>1101</v>
      </c>
      <c r="AG35" s="699"/>
      <c r="AH35" s="701"/>
      <c r="AI35" s="89" t="s">
        <v>115</v>
      </c>
      <c r="AJ35" s="106"/>
      <c r="AK35" s="103"/>
      <c r="AL35" s="103"/>
    </row>
    <row r="36" spans="2:38" x14ac:dyDescent="0.35">
      <c r="B36" s="727"/>
      <c r="C36" s="679"/>
      <c r="D36" s="105">
        <v>28</v>
      </c>
      <c r="E36" s="630" t="s">
        <v>133</v>
      </c>
      <c r="F36" s="630"/>
      <c r="G36" s="630"/>
      <c r="H36" s="630"/>
      <c r="I36" s="630"/>
      <c r="J36" s="630"/>
      <c r="K36" s="630"/>
      <c r="L36" s="630"/>
      <c r="M36" s="630"/>
      <c r="N36" s="630"/>
      <c r="O36" s="630"/>
      <c r="P36" s="630"/>
      <c r="Q36" s="630"/>
      <c r="R36" s="630"/>
      <c r="S36" s="630"/>
      <c r="T36" s="630"/>
      <c r="U36" s="630"/>
      <c r="V36" s="630"/>
      <c r="W36" s="630"/>
      <c r="X36" s="630"/>
      <c r="Y36" s="630"/>
      <c r="Z36" s="630"/>
      <c r="AA36" s="630"/>
      <c r="AB36" s="630"/>
      <c r="AC36" s="630"/>
      <c r="AD36" s="630"/>
      <c r="AE36" s="630"/>
      <c r="AF36" s="132">
        <v>135</v>
      </c>
      <c r="AG36" s="699"/>
      <c r="AH36" s="701"/>
      <c r="AI36" s="89" t="s">
        <v>115</v>
      </c>
      <c r="AJ36" s="106"/>
      <c r="AK36" s="103"/>
      <c r="AL36" s="103"/>
    </row>
    <row r="37" spans="2:38" x14ac:dyDescent="0.35">
      <c r="B37" s="727"/>
      <c r="C37" s="679"/>
      <c r="D37" s="91">
        <v>29</v>
      </c>
      <c r="E37" s="630" t="s">
        <v>134</v>
      </c>
      <c r="F37" s="630"/>
      <c r="G37" s="630"/>
      <c r="H37" s="630"/>
      <c r="I37" s="630"/>
      <c r="J37" s="630"/>
      <c r="K37" s="630"/>
      <c r="L37" s="630"/>
      <c r="M37" s="630"/>
      <c r="N37" s="630"/>
      <c r="O37" s="630"/>
      <c r="P37" s="630"/>
      <c r="Q37" s="630"/>
      <c r="R37" s="630"/>
      <c r="S37" s="630"/>
      <c r="T37" s="630"/>
      <c r="U37" s="630"/>
      <c r="V37" s="630"/>
      <c r="W37" s="630"/>
      <c r="X37" s="630"/>
      <c r="Y37" s="630"/>
      <c r="Z37" s="630"/>
      <c r="AA37" s="630"/>
      <c r="AB37" s="630"/>
      <c r="AC37" s="630"/>
      <c r="AD37" s="630"/>
      <c r="AE37" s="630"/>
      <c r="AF37" s="132">
        <v>136</v>
      </c>
      <c r="AG37" s="699"/>
      <c r="AH37" s="701"/>
      <c r="AI37" s="89" t="s">
        <v>115</v>
      </c>
      <c r="AJ37" s="106"/>
      <c r="AK37" s="103"/>
      <c r="AL37" s="103"/>
    </row>
    <row r="38" spans="2:38" x14ac:dyDescent="0.35">
      <c r="B38" s="727"/>
      <c r="C38" s="679"/>
      <c r="D38" s="105">
        <v>30</v>
      </c>
      <c r="E38" s="630" t="s">
        <v>135</v>
      </c>
      <c r="F38" s="630"/>
      <c r="G38" s="630"/>
      <c r="H38" s="630"/>
      <c r="I38" s="630"/>
      <c r="J38" s="630"/>
      <c r="K38" s="630"/>
      <c r="L38" s="630"/>
      <c r="M38" s="630"/>
      <c r="N38" s="630"/>
      <c r="O38" s="630"/>
      <c r="P38" s="630"/>
      <c r="Q38" s="630"/>
      <c r="R38" s="630"/>
      <c r="S38" s="630"/>
      <c r="T38" s="630"/>
      <c r="U38" s="630"/>
      <c r="V38" s="630"/>
      <c r="W38" s="630"/>
      <c r="X38" s="630"/>
      <c r="Y38" s="630"/>
      <c r="Z38" s="630"/>
      <c r="AA38" s="630"/>
      <c r="AB38" s="630"/>
      <c r="AC38" s="630"/>
      <c r="AD38" s="630"/>
      <c r="AE38" s="630"/>
      <c r="AF38" s="132">
        <v>176</v>
      </c>
      <c r="AG38" s="699"/>
      <c r="AH38" s="701"/>
      <c r="AI38" s="89" t="s">
        <v>115</v>
      </c>
      <c r="AJ38" s="106"/>
      <c r="AK38" s="103"/>
      <c r="AL38" s="103"/>
    </row>
    <row r="39" spans="2:38" x14ac:dyDescent="0.35">
      <c r="B39" s="727"/>
      <c r="C39" s="679"/>
      <c r="D39" s="91">
        <v>31</v>
      </c>
      <c r="E39" s="630" t="s">
        <v>136</v>
      </c>
      <c r="F39" s="630"/>
      <c r="G39" s="630"/>
      <c r="H39" s="630"/>
      <c r="I39" s="630"/>
      <c r="J39" s="630"/>
      <c r="K39" s="630"/>
      <c r="L39" s="630"/>
      <c r="M39" s="630"/>
      <c r="N39" s="630"/>
      <c r="O39" s="630"/>
      <c r="P39" s="630"/>
      <c r="Q39" s="630"/>
      <c r="R39" s="630"/>
      <c r="S39" s="630"/>
      <c r="T39" s="630"/>
      <c r="U39" s="630"/>
      <c r="V39" s="630"/>
      <c r="W39" s="630"/>
      <c r="X39" s="630"/>
      <c r="Y39" s="630"/>
      <c r="Z39" s="630"/>
      <c r="AA39" s="630"/>
      <c r="AB39" s="630"/>
      <c r="AC39" s="630"/>
      <c r="AD39" s="630"/>
      <c r="AE39" s="630"/>
      <c r="AF39" s="132">
        <v>752</v>
      </c>
      <c r="AG39" s="699"/>
      <c r="AH39" s="701"/>
      <c r="AI39" s="89" t="s">
        <v>115</v>
      </c>
      <c r="AJ39" s="106"/>
      <c r="AK39" s="103"/>
      <c r="AL39" s="103"/>
    </row>
    <row r="40" spans="2:38" x14ac:dyDescent="0.35">
      <c r="B40" s="727"/>
      <c r="C40" s="679"/>
      <c r="D40" s="105">
        <v>32</v>
      </c>
      <c r="E40" s="630" t="s">
        <v>137</v>
      </c>
      <c r="F40" s="630"/>
      <c r="G40" s="630"/>
      <c r="H40" s="630"/>
      <c r="I40" s="630"/>
      <c r="J40" s="630"/>
      <c r="K40" s="630"/>
      <c r="L40" s="630"/>
      <c r="M40" s="630"/>
      <c r="N40" s="630"/>
      <c r="O40" s="630"/>
      <c r="P40" s="630"/>
      <c r="Q40" s="630"/>
      <c r="R40" s="630"/>
      <c r="S40" s="630"/>
      <c r="T40" s="630"/>
      <c r="U40" s="630"/>
      <c r="V40" s="630"/>
      <c r="W40" s="630"/>
      <c r="X40" s="630"/>
      <c r="Y40" s="630"/>
      <c r="Z40" s="630"/>
      <c r="AA40" s="630"/>
      <c r="AB40" s="630"/>
      <c r="AC40" s="630"/>
      <c r="AD40" s="630"/>
      <c r="AE40" s="630"/>
      <c r="AF40" s="132">
        <v>608</v>
      </c>
      <c r="AG40" s="699"/>
      <c r="AH40" s="701"/>
      <c r="AI40" s="89" t="s">
        <v>115</v>
      </c>
      <c r="AJ40" s="106"/>
      <c r="AK40" s="103"/>
      <c r="AL40" s="103"/>
    </row>
    <row r="41" spans="2:38" ht="16.399999999999999" customHeight="1" x14ac:dyDescent="0.35">
      <c r="B41" s="727"/>
      <c r="C41" s="679"/>
      <c r="D41" s="105">
        <v>33</v>
      </c>
      <c r="E41" s="638" t="s">
        <v>138</v>
      </c>
      <c r="F41" s="638"/>
      <c r="G41" s="638"/>
      <c r="H41" s="638"/>
      <c r="I41" s="638"/>
      <c r="J41" s="638"/>
      <c r="K41" s="638"/>
      <c r="L41" s="638"/>
      <c r="M41" s="638"/>
      <c r="N41" s="638"/>
      <c r="O41" s="638"/>
      <c r="P41" s="638"/>
      <c r="Q41" s="638"/>
      <c r="R41" s="638"/>
      <c r="S41" s="638"/>
      <c r="T41" s="638"/>
      <c r="U41" s="638"/>
      <c r="V41" s="638"/>
      <c r="W41" s="638"/>
      <c r="X41" s="638"/>
      <c r="Y41" s="638"/>
      <c r="Z41" s="638"/>
      <c r="AA41" s="638"/>
      <c r="AB41" s="638"/>
      <c r="AC41" s="638"/>
      <c r="AD41" s="638"/>
      <c r="AE41" s="638"/>
      <c r="AF41" s="132">
        <v>1636</v>
      </c>
      <c r="AG41" s="702"/>
      <c r="AH41" s="703"/>
      <c r="AI41" s="107" t="s">
        <v>115</v>
      </c>
      <c r="AJ41" s="108"/>
      <c r="AK41" s="103"/>
      <c r="AL41" s="103"/>
    </row>
    <row r="42" spans="2:38" x14ac:dyDescent="0.35">
      <c r="B42" s="727"/>
      <c r="C42" s="679"/>
      <c r="D42" s="105">
        <v>34</v>
      </c>
      <c r="E42" s="630" t="s">
        <v>139</v>
      </c>
      <c r="F42" s="630"/>
      <c r="G42" s="630"/>
      <c r="H42" s="630"/>
      <c r="I42" s="630"/>
      <c r="J42" s="630"/>
      <c r="K42" s="630"/>
      <c r="L42" s="630"/>
      <c r="M42" s="630"/>
      <c r="N42" s="630"/>
      <c r="O42" s="630"/>
      <c r="P42" s="630"/>
      <c r="Q42" s="630"/>
      <c r="R42" s="630"/>
      <c r="S42" s="630"/>
      <c r="T42" s="630"/>
      <c r="U42" s="630"/>
      <c r="V42" s="630"/>
      <c r="W42" s="630"/>
      <c r="X42" s="630"/>
      <c r="Y42" s="630"/>
      <c r="Z42" s="630"/>
      <c r="AA42" s="630"/>
      <c r="AB42" s="630"/>
      <c r="AC42" s="630"/>
      <c r="AD42" s="630"/>
      <c r="AE42" s="630"/>
      <c r="AF42" s="132">
        <v>1637</v>
      </c>
      <c r="AG42" s="702"/>
      <c r="AH42" s="703"/>
      <c r="AI42" s="107" t="s">
        <v>115</v>
      </c>
      <c r="AJ42" s="108"/>
      <c r="AK42" s="103"/>
      <c r="AL42" s="103"/>
    </row>
    <row r="43" spans="2:38" x14ac:dyDescent="0.35">
      <c r="B43" s="727"/>
      <c r="C43" s="679"/>
      <c r="D43" s="105">
        <v>35</v>
      </c>
      <c r="E43" s="630" t="s">
        <v>140</v>
      </c>
      <c r="F43" s="630"/>
      <c r="G43" s="630"/>
      <c r="H43" s="630"/>
      <c r="I43" s="630"/>
      <c r="J43" s="630"/>
      <c r="K43" s="630"/>
      <c r="L43" s="630"/>
      <c r="M43" s="630"/>
      <c r="N43" s="630"/>
      <c r="O43" s="630"/>
      <c r="P43" s="630"/>
      <c r="Q43" s="630"/>
      <c r="R43" s="630"/>
      <c r="S43" s="630"/>
      <c r="T43" s="630"/>
      <c r="U43" s="630"/>
      <c r="V43" s="630"/>
      <c r="W43" s="630"/>
      <c r="X43" s="630"/>
      <c r="Y43" s="630"/>
      <c r="Z43" s="630"/>
      <c r="AA43" s="630"/>
      <c r="AB43" s="630"/>
      <c r="AC43" s="630"/>
      <c r="AD43" s="630"/>
      <c r="AE43" s="630"/>
      <c r="AF43" s="132">
        <v>1638</v>
      </c>
      <c r="AG43" s="702"/>
      <c r="AH43" s="703"/>
      <c r="AI43" s="107" t="s">
        <v>115</v>
      </c>
      <c r="AJ43" s="108"/>
      <c r="AK43" s="103"/>
      <c r="AL43" s="103"/>
    </row>
    <row r="44" spans="2:38" x14ac:dyDescent="0.35">
      <c r="B44" s="727"/>
      <c r="C44" s="679"/>
      <c r="D44" s="91">
        <v>36</v>
      </c>
      <c r="E44" s="630" t="s">
        <v>141</v>
      </c>
      <c r="F44" s="630"/>
      <c r="G44" s="630"/>
      <c r="H44" s="630"/>
      <c r="I44" s="630"/>
      <c r="J44" s="630"/>
      <c r="K44" s="630"/>
      <c r="L44" s="630"/>
      <c r="M44" s="630"/>
      <c r="N44" s="630"/>
      <c r="O44" s="630"/>
      <c r="P44" s="630"/>
      <c r="Q44" s="630"/>
      <c r="R44" s="630"/>
      <c r="S44" s="630"/>
      <c r="T44" s="630"/>
      <c r="U44" s="630"/>
      <c r="V44" s="630"/>
      <c r="W44" s="630"/>
      <c r="X44" s="630"/>
      <c r="Y44" s="630"/>
      <c r="Z44" s="630"/>
      <c r="AA44" s="630"/>
      <c r="AB44" s="630"/>
      <c r="AC44" s="630"/>
      <c r="AD44" s="630"/>
      <c r="AE44" s="630"/>
      <c r="AF44" s="132">
        <v>895</v>
      </c>
      <c r="AG44" s="699"/>
      <c r="AH44" s="701"/>
      <c r="AI44" s="89" t="s">
        <v>115</v>
      </c>
      <c r="AJ44" s="106"/>
      <c r="AK44" s="103"/>
      <c r="AL44" s="103"/>
    </row>
    <row r="45" spans="2:38" x14ac:dyDescent="0.35">
      <c r="B45" s="727"/>
      <c r="C45" s="679"/>
      <c r="D45" s="105">
        <v>37</v>
      </c>
      <c r="E45" s="630" t="s">
        <v>142</v>
      </c>
      <c r="F45" s="630"/>
      <c r="G45" s="630"/>
      <c r="H45" s="630"/>
      <c r="I45" s="630"/>
      <c r="J45" s="630"/>
      <c r="K45" s="630"/>
      <c r="L45" s="630"/>
      <c r="M45" s="630"/>
      <c r="N45" s="630"/>
      <c r="O45" s="630"/>
      <c r="P45" s="630"/>
      <c r="Q45" s="630"/>
      <c r="R45" s="630"/>
      <c r="S45" s="630"/>
      <c r="T45" s="630"/>
      <c r="U45" s="630"/>
      <c r="V45" s="630"/>
      <c r="W45" s="630"/>
      <c r="X45" s="630"/>
      <c r="Y45" s="630"/>
      <c r="Z45" s="630"/>
      <c r="AA45" s="630"/>
      <c r="AB45" s="630"/>
      <c r="AC45" s="630"/>
      <c r="AD45" s="630"/>
      <c r="AE45" s="630"/>
      <c r="AF45" s="132">
        <v>867</v>
      </c>
      <c r="AG45" s="699"/>
      <c r="AH45" s="701"/>
      <c r="AI45" s="89" t="s">
        <v>115</v>
      </c>
      <c r="AJ45" s="106"/>
      <c r="AK45" s="103"/>
      <c r="AL45" s="103"/>
    </row>
    <row r="46" spans="2:38" x14ac:dyDescent="0.35">
      <c r="B46" s="727"/>
      <c r="C46" s="679"/>
      <c r="D46" s="91">
        <v>38</v>
      </c>
      <c r="E46" s="630" t="s">
        <v>143</v>
      </c>
      <c r="F46" s="630"/>
      <c r="G46" s="630"/>
      <c r="H46" s="630"/>
      <c r="I46" s="630"/>
      <c r="J46" s="630"/>
      <c r="K46" s="630"/>
      <c r="L46" s="630"/>
      <c r="M46" s="630"/>
      <c r="N46" s="630"/>
      <c r="O46" s="630"/>
      <c r="P46" s="630"/>
      <c r="Q46" s="630"/>
      <c r="R46" s="630"/>
      <c r="S46" s="630"/>
      <c r="T46" s="630"/>
      <c r="U46" s="630"/>
      <c r="V46" s="630"/>
      <c r="W46" s="630"/>
      <c r="X46" s="630"/>
      <c r="Y46" s="630"/>
      <c r="Z46" s="630"/>
      <c r="AA46" s="630"/>
      <c r="AB46" s="630"/>
      <c r="AC46" s="630"/>
      <c r="AD46" s="630"/>
      <c r="AE46" s="630"/>
      <c r="AF46" s="132">
        <v>609</v>
      </c>
      <c r="AG46" s="699"/>
      <c r="AH46" s="701"/>
      <c r="AI46" s="89" t="s">
        <v>115</v>
      </c>
      <c r="AJ46" s="106"/>
      <c r="AK46" s="103"/>
      <c r="AL46" s="103"/>
    </row>
    <row r="47" spans="2:38" x14ac:dyDescent="0.35">
      <c r="B47" s="727"/>
      <c r="C47" s="679"/>
      <c r="D47" s="105">
        <v>39</v>
      </c>
      <c r="E47" s="630" t="s">
        <v>144</v>
      </c>
      <c r="F47" s="630"/>
      <c r="G47" s="630"/>
      <c r="H47" s="630"/>
      <c r="I47" s="630"/>
      <c r="J47" s="630"/>
      <c r="K47" s="630"/>
      <c r="L47" s="630"/>
      <c r="M47" s="630"/>
      <c r="N47" s="630"/>
      <c r="O47" s="630"/>
      <c r="P47" s="630"/>
      <c r="Q47" s="630"/>
      <c r="R47" s="630"/>
      <c r="S47" s="630"/>
      <c r="T47" s="630"/>
      <c r="U47" s="630"/>
      <c r="V47" s="630"/>
      <c r="W47" s="630"/>
      <c r="X47" s="630"/>
      <c r="Y47" s="630"/>
      <c r="Z47" s="630"/>
      <c r="AA47" s="630"/>
      <c r="AB47" s="630"/>
      <c r="AC47" s="630"/>
      <c r="AD47" s="630"/>
      <c r="AE47" s="630"/>
      <c r="AF47" s="132">
        <v>1639</v>
      </c>
      <c r="AG47" s="702"/>
      <c r="AH47" s="703"/>
      <c r="AI47" s="107" t="s">
        <v>115</v>
      </c>
      <c r="AJ47" s="106"/>
      <c r="AK47" s="103"/>
      <c r="AL47" s="103"/>
    </row>
    <row r="48" spans="2:38" x14ac:dyDescent="0.35">
      <c r="B48" s="727"/>
      <c r="C48" s="679"/>
      <c r="D48" s="105">
        <v>40</v>
      </c>
      <c r="E48" s="630" t="s">
        <v>145</v>
      </c>
      <c r="F48" s="630"/>
      <c r="G48" s="630"/>
      <c r="H48" s="630"/>
      <c r="I48" s="630"/>
      <c r="J48" s="630"/>
      <c r="K48" s="630"/>
      <c r="L48" s="630"/>
      <c r="M48" s="630"/>
      <c r="N48" s="630"/>
      <c r="O48" s="630"/>
      <c r="P48" s="630"/>
      <c r="Q48" s="630"/>
      <c r="R48" s="630"/>
      <c r="S48" s="630"/>
      <c r="T48" s="630"/>
      <c r="U48" s="630"/>
      <c r="V48" s="630"/>
      <c r="W48" s="630"/>
      <c r="X48" s="630"/>
      <c r="Y48" s="630"/>
      <c r="Z48" s="630"/>
      <c r="AA48" s="630"/>
      <c r="AB48" s="630"/>
      <c r="AC48" s="630"/>
      <c r="AD48" s="630"/>
      <c r="AE48" s="630"/>
      <c r="AF48" s="132">
        <v>1018</v>
      </c>
      <c r="AG48" s="699"/>
      <c r="AH48" s="701"/>
      <c r="AI48" s="89" t="s">
        <v>115</v>
      </c>
      <c r="AJ48" s="109"/>
      <c r="AK48" s="103"/>
      <c r="AL48" s="103"/>
    </row>
    <row r="49" spans="1:44" x14ac:dyDescent="0.35">
      <c r="B49" s="727"/>
      <c r="C49" s="679"/>
      <c r="D49" s="91">
        <v>41</v>
      </c>
      <c r="E49" s="630" t="s">
        <v>146</v>
      </c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630"/>
      <c r="Q49" s="630"/>
      <c r="R49" s="630"/>
      <c r="S49" s="630"/>
      <c r="T49" s="630"/>
      <c r="U49" s="630"/>
      <c r="V49" s="630"/>
      <c r="W49" s="630"/>
      <c r="X49" s="630"/>
      <c r="Y49" s="630"/>
      <c r="Z49" s="630"/>
      <c r="AA49" s="630"/>
      <c r="AB49" s="630"/>
      <c r="AC49" s="630"/>
      <c r="AD49" s="630"/>
      <c r="AE49" s="630"/>
      <c r="AF49" s="132">
        <v>162</v>
      </c>
      <c r="AG49" s="699"/>
      <c r="AH49" s="701"/>
      <c r="AI49" s="89" t="s">
        <v>115</v>
      </c>
      <c r="AJ49" s="106"/>
      <c r="AK49" s="103"/>
      <c r="AL49" s="103"/>
    </row>
    <row r="50" spans="1:44" x14ac:dyDescent="0.35">
      <c r="B50" s="727"/>
      <c r="C50" s="679"/>
      <c r="D50" s="105">
        <v>42</v>
      </c>
      <c r="E50" s="630" t="s">
        <v>147</v>
      </c>
      <c r="F50" s="630"/>
      <c r="G50" s="630"/>
      <c r="H50" s="630"/>
      <c r="I50" s="630"/>
      <c r="J50" s="630"/>
      <c r="K50" s="630"/>
      <c r="L50" s="630"/>
      <c r="M50" s="630"/>
      <c r="N50" s="630"/>
      <c r="O50" s="630"/>
      <c r="P50" s="630"/>
      <c r="Q50" s="630"/>
      <c r="R50" s="630"/>
      <c r="S50" s="630"/>
      <c r="T50" s="630"/>
      <c r="U50" s="630"/>
      <c r="V50" s="630"/>
      <c r="W50" s="630"/>
      <c r="X50" s="630"/>
      <c r="Y50" s="630"/>
      <c r="Z50" s="630"/>
      <c r="AA50" s="630"/>
      <c r="AB50" s="630"/>
      <c r="AC50" s="630"/>
      <c r="AD50" s="630"/>
      <c r="AE50" s="630"/>
      <c r="AF50" s="132">
        <v>174</v>
      </c>
      <c r="AG50" s="699"/>
      <c r="AH50" s="701"/>
      <c r="AI50" s="89" t="s">
        <v>115</v>
      </c>
      <c r="AJ50" s="106"/>
      <c r="AK50" s="103"/>
      <c r="AL50" s="103"/>
    </row>
    <row r="51" spans="1:44" x14ac:dyDescent="0.35">
      <c r="B51" s="727"/>
      <c r="C51" s="679"/>
      <c r="D51" s="91">
        <v>43</v>
      </c>
      <c r="E51" s="630" t="s">
        <v>148</v>
      </c>
      <c r="F51" s="630"/>
      <c r="G51" s="630"/>
      <c r="H51" s="630"/>
      <c r="I51" s="630"/>
      <c r="J51" s="630"/>
      <c r="K51" s="630"/>
      <c r="L51" s="630"/>
      <c r="M51" s="630"/>
      <c r="N51" s="630"/>
      <c r="O51" s="630"/>
      <c r="P51" s="630"/>
      <c r="Q51" s="630"/>
      <c r="R51" s="630"/>
      <c r="S51" s="630"/>
      <c r="T51" s="630"/>
      <c r="U51" s="630"/>
      <c r="V51" s="630"/>
      <c r="W51" s="630"/>
      <c r="X51" s="630"/>
      <c r="Y51" s="630"/>
      <c r="Z51" s="630"/>
      <c r="AA51" s="630"/>
      <c r="AB51" s="630"/>
      <c r="AC51" s="630"/>
      <c r="AD51" s="630"/>
      <c r="AE51" s="630"/>
      <c r="AF51" s="132">
        <v>610</v>
      </c>
      <c r="AG51" s="699"/>
      <c r="AH51" s="701"/>
      <c r="AI51" s="89" t="s">
        <v>115</v>
      </c>
      <c r="AJ51" s="106"/>
      <c r="AK51" s="103"/>
      <c r="AL51" s="103"/>
    </row>
    <row r="52" spans="1:44" x14ac:dyDescent="0.35">
      <c r="B52" s="727"/>
      <c r="C52" s="679"/>
      <c r="D52" s="105">
        <v>44</v>
      </c>
      <c r="E52" s="630" t="s">
        <v>149</v>
      </c>
      <c r="F52" s="630"/>
      <c r="G52" s="630"/>
      <c r="H52" s="630"/>
      <c r="I52" s="630"/>
      <c r="J52" s="630"/>
      <c r="K52" s="630"/>
      <c r="L52" s="630"/>
      <c r="M52" s="630"/>
      <c r="N52" s="630"/>
      <c r="O52" s="630"/>
      <c r="P52" s="630"/>
      <c r="Q52" s="630"/>
      <c r="R52" s="630"/>
      <c r="S52" s="630"/>
      <c r="T52" s="630"/>
      <c r="U52" s="630"/>
      <c r="V52" s="630"/>
      <c r="W52" s="630"/>
      <c r="X52" s="630"/>
      <c r="Y52" s="630"/>
      <c r="Z52" s="630"/>
      <c r="AA52" s="630"/>
      <c r="AB52" s="630"/>
      <c r="AC52" s="630"/>
      <c r="AD52" s="630"/>
      <c r="AE52" s="630"/>
      <c r="AF52" s="132">
        <v>746</v>
      </c>
      <c r="AG52" s="699"/>
      <c r="AH52" s="701"/>
      <c r="AI52" s="89" t="s">
        <v>115</v>
      </c>
      <c r="AJ52" s="109"/>
      <c r="AK52" s="103"/>
      <c r="AL52" s="103"/>
    </row>
    <row r="53" spans="1:44" x14ac:dyDescent="0.35">
      <c r="B53" s="727"/>
      <c r="C53" s="679"/>
      <c r="D53" s="91">
        <v>45</v>
      </c>
      <c r="E53" s="630" t="s">
        <v>150</v>
      </c>
      <c r="F53" s="630"/>
      <c r="G53" s="630"/>
      <c r="H53" s="630"/>
      <c r="I53" s="630"/>
      <c r="J53" s="630"/>
      <c r="K53" s="630"/>
      <c r="L53" s="630"/>
      <c r="M53" s="630"/>
      <c r="N53" s="630"/>
      <c r="O53" s="630"/>
      <c r="P53" s="630"/>
      <c r="Q53" s="630"/>
      <c r="R53" s="630"/>
      <c r="S53" s="630"/>
      <c r="T53" s="630"/>
      <c r="U53" s="630"/>
      <c r="V53" s="630"/>
      <c r="W53" s="630"/>
      <c r="X53" s="630"/>
      <c r="Y53" s="630"/>
      <c r="Z53" s="630"/>
      <c r="AA53" s="630"/>
      <c r="AB53" s="630"/>
      <c r="AC53" s="630"/>
      <c r="AD53" s="630"/>
      <c r="AE53" s="630"/>
      <c r="AF53" s="132">
        <v>866</v>
      </c>
      <c r="AG53" s="699"/>
      <c r="AH53" s="701"/>
      <c r="AI53" s="89" t="s">
        <v>115</v>
      </c>
      <c r="AJ53" s="106"/>
      <c r="AK53" s="103"/>
      <c r="AL53" s="103"/>
    </row>
    <row r="54" spans="1:44" x14ac:dyDescent="0.35">
      <c r="B54" s="727"/>
      <c r="C54" s="680"/>
      <c r="D54" s="105">
        <v>46</v>
      </c>
      <c r="E54" s="630" t="s">
        <v>151</v>
      </c>
      <c r="F54" s="630"/>
      <c r="G54" s="630"/>
      <c r="H54" s="630"/>
      <c r="I54" s="630"/>
      <c r="J54" s="630"/>
      <c r="K54" s="630"/>
      <c r="L54" s="630"/>
      <c r="M54" s="630"/>
      <c r="N54" s="630"/>
      <c r="O54" s="630"/>
      <c r="P54" s="630"/>
      <c r="Q54" s="630"/>
      <c r="R54" s="630"/>
      <c r="S54" s="630"/>
      <c r="T54" s="630"/>
      <c r="U54" s="630"/>
      <c r="V54" s="630"/>
      <c r="W54" s="630"/>
      <c r="X54" s="630"/>
      <c r="Y54" s="630"/>
      <c r="Z54" s="630"/>
      <c r="AA54" s="630"/>
      <c r="AB54" s="630"/>
      <c r="AC54" s="630"/>
      <c r="AD54" s="630"/>
      <c r="AE54" s="630"/>
      <c r="AF54" s="132">
        <v>607</v>
      </c>
      <c r="AG54" s="699"/>
      <c r="AH54" s="701"/>
      <c r="AI54" s="89" t="s">
        <v>115</v>
      </c>
      <c r="AJ54" s="106"/>
      <c r="AK54" s="103"/>
      <c r="AL54" s="103"/>
    </row>
    <row r="55" spans="1:44" ht="15" thickBot="1" x14ac:dyDescent="0.4">
      <c r="B55" s="728"/>
      <c r="C55" s="104"/>
      <c r="D55" s="110">
        <v>47</v>
      </c>
      <c r="E55" s="717" t="s">
        <v>152</v>
      </c>
      <c r="F55" s="717"/>
      <c r="G55" s="717"/>
      <c r="H55" s="717"/>
      <c r="I55" s="717"/>
      <c r="J55" s="717"/>
      <c r="K55" s="717"/>
      <c r="L55" s="717"/>
      <c r="M55" s="717"/>
      <c r="N55" s="717"/>
      <c r="O55" s="717"/>
      <c r="P55" s="717"/>
      <c r="Q55" s="717"/>
      <c r="R55" s="717"/>
      <c r="S55" s="717"/>
      <c r="T55" s="717"/>
      <c r="U55" s="717"/>
      <c r="V55" s="717"/>
      <c r="W55" s="717"/>
      <c r="X55" s="717"/>
      <c r="Y55" s="717"/>
      <c r="Z55" s="717"/>
      <c r="AA55" s="717"/>
      <c r="AB55" s="717"/>
      <c r="AC55" s="717"/>
      <c r="AD55" s="717"/>
      <c r="AE55" s="717"/>
      <c r="AF55" s="110">
        <v>304</v>
      </c>
      <c r="AG55" s="718"/>
      <c r="AH55" s="719"/>
      <c r="AI55" s="111" t="s">
        <v>118</v>
      </c>
      <c r="AJ55" s="112"/>
      <c r="AK55" s="113"/>
      <c r="AL55" s="114"/>
    </row>
    <row r="56" spans="1:44" x14ac:dyDescent="0.35">
      <c r="B56" s="704" t="s">
        <v>153</v>
      </c>
      <c r="C56" s="115"/>
      <c r="D56" s="116">
        <v>48</v>
      </c>
      <c r="E56" s="707" t="s">
        <v>154</v>
      </c>
      <c r="F56" s="708"/>
      <c r="G56" s="708"/>
      <c r="H56" s="708"/>
      <c r="I56" s="708"/>
      <c r="J56" s="708"/>
      <c r="K56" s="708"/>
      <c r="L56" s="708"/>
      <c r="M56" s="708"/>
      <c r="N56" s="708"/>
      <c r="O56" s="708"/>
      <c r="P56" s="708"/>
      <c r="Q56" s="708"/>
      <c r="R56" s="708"/>
      <c r="S56" s="708"/>
      <c r="T56" s="708"/>
      <c r="U56" s="708"/>
      <c r="V56" s="708"/>
      <c r="W56" s="708"/>
      <c r="X56" s="708"/>
      <c r="Y56" s="708"/>
      <c r="Z56" s="709"/>
      <c r="AA56" s="274"/>
      <c r="AB56" s="707" t="s">
        <v>155</v>
      </c>
      <c r="AC56" s="708"/>
      <c r="AD56" s="708"/>
      <c r="AE56" s="709"/>
      <c r="AF56" s="274"/>
      <c r="AG56" s="710" t="s">
        <v>156</v>
      </c>
      <c r="AH56" s="711"/>
      <c r="AI56" s="280">
        <v>31</v>
      </c>
      <c r="AJ56" s="712"/>
      <c r="AK56" s="713"/>
      <c r="AL56" s="118" t="s">
        <v>97</v>
      </c>
    </row>
    <row r="57" spans="1:44" x14ac:dyDescent="0.35">
      <c r="B57" s="705"/>
      <c r="C57" s="680" t="s">
        <v>157</v>
      </c>
      <c r="D57" s="91">
        <v>49</v>
      </c>
      <c r="E57" s="632" t="s">
        <v>158</v>
      </c>
      <c r="F57" s="633"/>
      <c r="G57" s="633"/>
      <c r="H57" s="633"/>
      <c r="I57" s="633"/>
      <c r="J57" s="633"/>
      <c r="K57" s="633"/>
      <c r="L57" s="633"/>
      <c r="M57" s="633"/>
      <c r="N57" s="633"/>
      <c r="O57" s="633"/>
      <c r="P57" s="633"/>
      <c r="Q57" s="633"/>
      <c r="R57" s="633"/>
      <c r="S57" s="633"/>
      <c r="T57" s="633"/>
      <c r="U57" s="633"/>
      <c r="V57" s="633"/>
      <c r="W57" s="633"/>
      <c r="X57" s="633"/>
      <c r="Y57" s="633"/>
      <c r="Z57" s="634"/>
      <c r="AA57" s="132">
        <v>18</v>
      </c>
      <c r="AB57" s="684"/>
      <c r="AC57" s="715"/>
      <c r="AD57" s="715"/>
      <c r="AE57" s="685"/>
      <c r="AF57" s="132">
        <v>19</v>
      </c>
      <c r="AG57" s="689"/>
      <c r="AH57" s="689"/>
      <c r="AI57" s="275">
        <v>20</v>
      </c>
      <c r="AJ57" s="716"/>
      <c r="AK57" s="716"/>
      <c r="AL57" s="89" t="s">
        <v>97</v>
      </c>
    </row>
    <row r="58" spans="1:44" x14ac:dyDescent="0.35">
      <c r="B58" s="705"/>
      <c r="C58" s="680"/>
      <c r="D58" s="91">
        <v>50</v>
      </c>
      <c r="E58" s="632" t="s">
        <v>159</v>
      </c>
      <c r="F58" s="633"/>
      <c r="G58" s="633"/>
      <c r="H58" s="633"/>
      <c r="I58" s="633"/>
      <c r="J58" s="633"/>
      <c r="K58" s="633"/>
      <c r="L58" s="633"/>
      <c r="M58" s="633"/>
      <c r="N58" s="633"/>
      <c r="O58" s="633"/>
      <c r="P58" s="633"/>
      <c r="Q58" s="633"/>
      <c r="R58" s="633"/>
      <c r="S58" s="633"/>
      <c r="T58" s="633"/>
      <c r="U58" s="633"/>
      <c r="V58" s="633"/>
      <c r="W58" s="633"/>
      <c r="X58" s="633"/>
      <c r="Y58" s="633"/>
      <c r="Z58" s="634"/>
      <c r="AA58" s="132">
        <v>1109</v>
      </c>
      <c r="AB58" s="699"/>
      <c r="AC58" s="700"/>
      <c r="AD58" s="700"/>
      <c r="AE58" s="701"/>
      <c r="AF58" s="132">
        <v>1111</v>
      </c>
      <c r="AG58" s="689"/>
      <c r="AH58" s="689"/>
      <c r="AI58" s="275">
        <v>1113</v>
      </c>
      <c r="AJ58" s="631"/>
      <c r="AK58" s="631"/>
      <c r="AL58" s="89" t="s">
        <v>97</v>
      </c>
    </row>
    <row r="59" spans="1:44" s="123" customFormat="1" x14ac:dyDescent="0.35">
      <c r="A59" s="119"/>
      <c r="B59" s="705"/>
      <c r="C59" s="680"/>
      <c r="D59" s="91">
        <v>51</v>
      </c>
      <c r="E59" s="632" t="s">
        <v>160</v>
      </c>
      <c r="F59" s="633"/>
      <c r="G59" s="633"/>
      <c r="H59" s="633"/>
      <c r="I59" s="633"/>
      <c r="J59" s="633"/>
      <c r="K59" s="633"/>
      <c r="L59" s="633"/>
      <c r="M59" s="633"/>
      <c r="N59" s="633"/>
      <c r="O59" s="633"/>
      <c r="P59" s="633"/>
      <c r="Q59" s="633"/>
      <c r="R59" s="633"/>
      <c r="S59" s="633"/>
      <c r="T59" s="633"/>
      <c r="U59" s="633"/>
      <c r="V59" s="633"/>
      <c r="W59" s="633"/>
      <c r="X59" s="633"/>
      <c r="Y59" s="633"/>
      <c r="Z59" s="634"/>
      <c r="AA59" s="132">
        <v>1640</v>
      </c>
      <c r="AB59" s="120"/>
      <c r="AC59" s="121"/>
      <c r="AD59" s="121"/>
      <c r="AE59" s="122"/>
      <c r="AF59" s="132">
        <v>1641</v>
      </c>
      <c r="AG59" s="702"/>
      <c r="AH59" s="703"/>
      <c r="AI59" s="275">
        <v>1642</v>
      </c>
      <c r="AJ59" s="635"/>
      <c r="AK59" s="637"/>
      <c r="AL59" s="107" t="s">
        <v>97</v>
      </c>
      <c r="AM59" s="82"/>
      <c r="AN59" s="82"/>
      <c r="AO59" s="82"/>
      <c r="AP59" s="119"/>
      <c r="AQ59" s="119"/>
      <c r="AR59" s="119"/>
    </row>
    <row r="60" spans="1:44" x14ac:dyDescent="0.35">
      <c r="B60" s="705"/>
      <c r="C60" s="680"/>
      <c r="D60" s="91">
        <v>52</v>
      </c>
      <c r="E60" s="693" t="s">
        <v>161</v>
      </c>
      <c r="F60" s="694"/>
      <c r="G60" s="694"/>
      <c r="H60" s="694"/>
      <c r="I60" s="694"/>
      <c r="J60" s="694"/>
      <c r="K60" s="694"/>
      <c r="L60" s="694"/>
      <c r="M60" s="694"/>
      <c r="N60" s="694"/>
      <c r="O60" s="694"/>
      <c r="P60" s="694"/>
      <c r="Q60" s="694"/>
      <c r="R60" s="694"/>
      <c r="S60" s="694"/>
      <c r="T60" s="694"/>
      <c r="U60" s="694"/>
      <c r="V60" s="694"/>
      <c r="W60" s="694"/>
      <c r="X60" s="694"/>
      <c r="Y60" s="694"/>
      <c r="Z60" s="695"/>
      <c r="AA60" s="132">
        <v>187</v>
      </c>
      <c r="AB60" s="699"/>
      <c r="AC60" s="700"/>
      <c r="AD60" s="700"/>
      <c r="AE60" s="701"/>
      <c r="AF60" s="132">
        <v>188</v>
      </c>
      <c r="AG60" s="672"/>
      <c r="AH60" s="672"/>
      <c r="AI60" s="132">
        <v>189</v>
      </c>
      <c r="AJ60" s="631"/>
      <c r="AK60" s="631"/>
      <c r="AL60" s="89" t="s">
        <v>97</v>
      </c>
    </row>
    <row r="61" spans="1:44" ht="17.5" customHeight="1" x14ac:dyDescent="0.35">
      <c r="B61" s="705"/>
      <c r="C61" s="714"/>
      <c r="D61" s="91">
        <v>53</v>
      </c>
      <c r="E61" s="693" t="s">
        <v>162</v>
      </c>
      <c r="F61" s="694"/>
      <c r="G61" s="694"/>
      <c r="H61" s="694"/>
      <c r="I61" s="694"/>
      <c r="J61" s="694"/>
      <c r="K61" s="694"/>
      <c r="L61" s="694"/>
      <c r="M61" s="694"/>
      <c r="N61" s="694"/>
      <c r="O61" s="694"/>
      <c r="P61" s="694"/>
      <c r="Q61" s="694"/>
      <c r="R61" s="694"/>
      <c r="S61" s="694"/>
      <c r="T61" s="694"/>
      <c r="U61" s="694"/>
      <c r="V61" s="694"/>
      <c r="W61" s="694"/>
      <c r="X61" s="694"/>
      <c r="Y61" s="694"/>
      <c r="Z61" s="695"/>
      <c r="AA61" s="132">
        <v>1037</v>
      </c>
      <c r="AB61" s="699"/>
      <c r="AC61" s="700"/>
      <c r="AD61" s="700"/>
      <c r="AE61" s="701"/>
      <c r="AF61" s="275">
        <v>1038</v>
      </c>
      <c r="AG61" s="697"/>
      <c r="AH61" s="697"/>
      <c r="AI61" s="132">
        <v>1039</v>
      </c>
      <c r="AJ61" s="631"/>
      <c r="AK61" s="631"/>
      <c r="AL61" s="89" t="s">
        <v>97</v>
      </c>
    </row>
    <row r="62" spans="1:44" x14ac:dyDescent="0.35">
      <c r="B62" s="705"/>
      <c r="C62" s="714"/>
      <c r="D62" s="91">
        <v>54</v>
      </c>
      <c r="E62" s="632" t="s">
        <v>163</v>
      </c>
      <c r="F62" s="633"/>
      <c r="G62" s="633"/>
      <c r="H62" s="633"/>
      <c r="I62" s="633"/>
      <c r="J62" s="633"/>
      <c r="K62" s="633"/>
      <c r="L62" s="633"/>
      <c r="M62" s="633"/>
      <c r="N62" s="633"/>
      <c r="O62" s="633"/>
      <c r="P62" s="633"/>
      <c r="Q62" s="633"/>
      <c r="R62" s="633"/>
      <c r="S62" s="633"/>
      <c r="T62" s="633"/>
      <c r="U62" s="633"/>
      <c r="V62" s="633"/>
      <c r="W62" s="633"/>
      <c r="X62" s="633"/>
      <c r="Y62" s="633"/>
      <c r="Z62" s="634"/>
      <c r="AA62" s="132">
        <v>77</v>
      </c>
      <c r="AB62" s="689"/>
      <c r="AC62" s="689"/>
      <c r="AD62" s="689"/>
      <c r="AE62" s="689"/>
      <c r="AF62" s="132">
        <v>74</v>
      </c>
      <c r="AG62" s="672"/>
      <c r="AH62" s="672"/>
      <c r="AI62" s="132">
        <v>79</v>
      </c>
      <c r="AJ62" s="631"/>
      <c r="AK62" s="631"/>
      <c r="AL62" s="89" t="s">
        <v>97</v>
      </c>
    </row>
    <row r="63" spans="1:44" x14ac:dyDescent="0.35">
      <c r="B63" s="705"/>
      <c r="C63" s="714"/>
      <c r="D63" s="91">
        <v>55</v>
      </c>
      <c r="E63" s="632" t="s">
        <v>164</v>
      </c>
      <c r="F63" s="633"/>
      <c r="G63" s="633"/>
      <c r="H63" s="633"/>
      <c r="I63" s="633"/>
      <c r="J63" s="633"/>
      <c r="K63" s="633"/>
      <c r="L63" s="633"/>
      <c r="M63" s="633"/>
      <c r="N63" s="633"/>
      <c r="O63" s="633"/>
      <c r="P63" s="633"/>
      <c r="Q63" s="633"/>
      <c r="R63" s="633"/>
      <c r="S63" s="633"/>
      <c r="T63" s="633"/>
      <c r="U63" s="633"/>
      <c r="V63" s="633"/>
      <c r="W63" s="633"/>
      <c r="X63" s="633"/>
      <c r="Y63" s="633"/>
      <c r="Z63" s="634"/>
      <c r="AA63" s="132">
        <v>1040</v>
      </c>
      <c r="AB63" s="699"/>
      <c r="AC63" s="700"/>
      <c r="AD63" s="700"/>
      <c r="AE63" s="701"/>
      <c r="AF63" s="276"/>
      <c r="AG63" s="690"/>
      <c r="AH63" s="690"/>
      <c r="AI63" s="132">
        <v>1041</v>
      </c>
      <c r="AJ63" s="631"/>
      <c r="AK63" s="631"/>
      <c r="AL63" s="89" t="s">
        <v>97</v>
      </c>
    </row>
    <row r="64" spans="1:44" x14ac:dyDescent="0.35">
      <c r="B64" s="705"/>
      <c r="C64" s="714"/>
      <c r="D64" s="91">
        <v>56</v>
      </c>
      <c r="E64" s="632" t="s">
        <v>165</v>
      </c>
      <c r="F64" s="633"/>
      <c r="G64" s="633"/>
      <c r="H64" s="633"/>
      <c r="I64" s="633"/>
      <c r="J64" s="633"/>
      <c r="K64" s="633"/>
      <c r="L64" s="633"/>
      <c r="M64" s="633"/>
      <c r="N64" s="633"/>
      <c r="O64" s="633"/>
      <c r="P64" s="633"/>
      <c r="Q64" s="633"/>
      <c r="R64" s="633"/>
      <c r="S64" s="633"/>
      <c r="T64" s="633"/>
      <c r="U64" s="633"/>
      <c r="V64" s="633"/>
      <c r="W64" s="633"/>
      <c r="X64" s="633"/>
      <c r="Y64" s="633"/>
      <c r="Z64" s="634"/>
      <c r="AA64" s="276"/>
      <c r="AB64" s="669"/>
      <c r="AC64" s="670"/>
      <c r="AD64" s="670"/>
      <c r="AE64" s="671"/>
      <c r="AF64" s="276"/>
      <c r="AG64" s="690"/>
      <c r="AH64" s="690"/>
      <c r="AI64" s="132">
        <v>1042</v>
      </c>
      <c r="AJ64" s="631"/>
      <c r="AK64" s="631"/>
      <c r="AL64" s="89" t="s">
        <v>97</v>
      </c>
    </row>
    <row r="65" spans="2:38" x14ac:dyDescent="0.35">
      <c r="B65" s="705"/>
      <c r="C65" s="714"/>
      <c r="D65" s="91">
        <v>57</v>
      </c>
      <c r="E65" s="632" t="s">
        <v>166</v>
      </c>
      <c r="F65" s="633"/>
      <c r="G65" s="633"/>
      <c r="H65" s="633"/>
      <c r="I65" s="633"/>
      <c r="J65" s="633"/>
      <c r="K65" s="633"/>
      <c r="L65" s="633"/>
      <c r="M65" s="633"/>
      <c r="N65" s="633"/>
      <c r="O65" s="633"/>
      <c r="P65" s="633"/>
      <c r="Q65" s="633"/>
      <c r="R65" s="633"/>
      <c r="S65" s="633"/>
      <c r="T65" s="633"/>
      <c r="U65" s="633"/>
      <c r="V65" s="633"/>
      <c r="W65" s="633"/>
      <c r="X65" s="633"/>
      <c r="Y65" s="633"/>
      <c r="Z65" s="634"/>
      <c r="AA65" s="132">
        <v>824</v>
      </c>
      <c r="AB65" s="699"/>
      <c r="AC65" s="700"/>
      <c r="AD65" s="700"/>
      <c r="AE65" s="701"/>
      <c r="AF65" s="276"/>
      <c r="AG65" s="690"/>
      <c r="AH65" s="690"/>
      <c r="AI65" s="132">
        <v>825</v>
      </c>
      <c r="AJ65" s="631"/>
      <c r="AK65" s="631"/>
      <c r="AL65" s="89" t="s">
        <v>97</v>
      </c>
    </row>
    <row r="66" spans="2:38" x14ac:dyDescent="0.35">
      <c r="B66" s="705"/>
      <c r="C66" s="714"/>
      <c r="D66" s="91">
        <v>58</v>
      </c>
      <c r="E66" s="693" t="s">
        <v>167</v>
      </c>
      <c r="F66" s="694"/>
      <c r="G66" s="694"/>
      <c r="H66" s="694"/>
      <c r="I66" s="694"/>
      <c r="J66" s="694"/>
      <c r="K66" s="694"/>
      <c r="L66" s="694"/>
      <c r="M66" s="694"/>
      <c r="N66" s="694"/>
      <c r="O66" s="694"/>
      <c r="P66" s="694"/>
      <c r="Q66" s="694"/>
      <c r="R66" s="694"/>
      <c r="S66" s="694"/>
      <c r="T66" s="694"/>
      <c r="U66" s="694"/>
      <c r="V66" s="694"/>
      <c r="W66" s="694"/>
      <c r="X66" s="694"/>
      <c r="Y66" s="694"/>
      <c r="Z66" s="695"/>
      <c r="AA66" s="132">
        <v>1043</v>
      </c>
      <c r="AB66" s="689"/>
      <c r="AC66" s="689"/>
      <c r="AD66" s="689"/>
      <c r="AE66" s="689"/>
      <c r="AF66" s="275">
        <v>1102</v>
      </c>
      <c r="AG66" s="697"/>
      <c r="AH66" s="697"/>
      <c r="AI66" s="132">
        <v>1044</v>
      </c>
      <c r="AJ66" s="631"/>
      <c r="AK66" s="631"/>
      <c r="AL66" s="89" t="s">
        <v>97</v>
      </c>
    </row>
    <row r="67" spans="2:38" ht="21" customHeight="1" x14ac:dyDescent="0.35">
      <c r="B67" s="705"/>
      <c r="C67" s="714"/>
      <c r="D67" s="91">
        <v>59</v>
      </c>
      <c r="E67" s="632" t="s">
        <v>168</v>
      </c>
      <c r="F67" s="633"/>
      <c r="G67" s="633"/>
      <c r="H67" s="633"/>
      <c r="I67" s="633"/>
      <c r="J67" s="633"/>
      <c r="K67" s="633"/>
      <c r="L67" s="633"/>
      <c r="M67" s="633"/>
      <c r="N67" s="633"/>
      <c r="O67" s="633"/>
      <c r="P67" s="633"/>
      <c r="Q67" s="633"/>
      <c r="R67" s="633"/>
      <c r="S67" s="633"/>
      <c r="T67" s="633"/>
      <c r="U67" s="633"/>
      <c r="V67" s="633"/>
      <c r="W67" s="633"/>
      <c r="X67" s="633"/>
      <c r="Y67" s="633"/>
      <c r="Z67" s="634"/>
      <c r="AA67" s="132">
        <v>113</v>
      </c>
      <c r="AB67" s="698"/>
      <c r="AC67" s="698"/>
      <c r="AD67" s="698"/>
      <c r="AE67" s="698"/>
      <c r="AF67" s="132">
        <v>1007</v>
      </c>
      <c r="AG67" s="672"/>
      <c r="AH67" s="672"/>
      <c r="AI67" s="132">
        <v>114</v>
      </c>
      <c r="AJ67" s="631"/>
      <c r="AK67" s="631"/>
      <c r="AL67" s="89" t="s">
        <v>97</v>
      </c>
    </row>
    <row r="68" spans="2:38" ht="16.75" customHeight="1" x14ac:dyDescent="0.35">
      <c r="B68" s="705"/>
      <c r="C68" s="714"/>
      <c r="D68" s="91">
        <v>60</v>
      </c>
      <c r="E68" s="632" t="s">
        <v>169</v>
      </c>
      <c r="F68" s="694"/>
      <c r="G68" s="694"/>
      <c r="H68" s="694"/>
      <c r="I68" s="694"/>
      <c r="J68" s="694"/>
      <c r="K68" s="694"/>
      <c r="L68" s="694"/>
      <c r="M68" s="694"/>
      <c r="N68" s="694"/>
      <c r="O68" s="694"/>
      <c r="P68" s="694"/>
      <c r="Q68" s="694"/>
      <c r="R68" s="694"/>
      <c r="S68" s="694"/>
      <c r="T68" s="694"/>
      <c r="U68" s="694"/>
      <c r="V68" s="694"/>
      <c r="W68" s="694"/>
      <c r="X68" s="694"/>
      <c r="Y68" s="694"/>
      <c r="Z68" s="695"/>
      <c r="AA68" s="132">
        <v>908</v>
      </c>
      <c r="AB68" s="689"/>
      <c r="AC68" s="689"/>
      <c r="AD68" s="689"/>
      <c r="AE68" s="689"/>
      <c r="AF68" s="276"/>
      <c r="AG68" s="690"/>
      <c r="AH68" s="690"/>
      <c r="AI68" s="132">
        <v>909</v>
      </c>
      <c r="AJ68" s="631"/>
      <c r="AK68" s="631"/>
      <c r="AL68" s="89" t="s">
        <v>97</v>
      </c>
    </row>
    <row r="69" spans="2:38" ht="16.75" customHeight="1" x14ac:dyDescent="0.35">
      <c r="B69" s="705"/>
      <c r="C69" s="714"/>
      <c r="D69" s="91">
        <v>61</v>
      </c>
      <c r="E69" s="632" t="s">
        <v>170</v>
      </c>
      <c r="F69" s="694"/>
      <c r="G69" s="694"/>
      <c r="H69" s="694"/>
      <c r="I69" s="694"/>
      <c r="J69" s="694"/>
      <c r="K69" s="694"/>
      <c r="L69" s="694"/>
      <c r="M69" s="694"/>
      <c r="N69" s="694"/>
      <c r="O69" s="694"/>
      <c r="P69" s="694"/>
      <c r="Q69" s="694"/>
      <c r="R69" s="694"/>
      <c r="S69" s="694"/>
      <c r="T69" s="694"/>
      <c r="U69" s="694"/>
      <c r="V69" s="694"/>
      <c r="W69" s="694"/>
      <c r="X69" s="694"/>
      <c r="Y69" s="694"/>
      <c r="Z69" s="695"/>
      <c r="AA69" s="132">
        <v>951</v>
      </c>
      <c r="AB69" s="689"/>
      <c r="AC69" s="689"/>
      <c r="AD69" s="689"/>
      <c r="AE69" s="689"/>
      <c r="AF69" s="276"/>
      <c r="AG69" s="690"/>
      <c r="AH69" s="690"/>
      <c r="AI69" s="132">
        <v>952</v>
      </c>
      <c r="AJ69" s="631"/>
      <c r="AK69" s="631"/>
      <c r="AL69" s="89" t="s">
        <v>97</v>
      </c>
    </row>
    <row r="70" spans="2:38" x14ac:dyDescent="0.35">
      <c r="B70" s="705"/>
      <c r="C70" s="714"/>
      <c r="D70" s="91">
        <v>62</v>
      </c>
      <c r="E70" s="632" t="s">
        <v>171</v>
      </c>
      <c r="F70" s="694"/>
      <c r="G70" s="694"/>
      <c r="H70" s="694"/>
      <c r="I70" s="694"/>
      <c r="J70" s="694"/>
      <c r="K70" s="694"/>
      <c r="L70" s="694"/>
      <c r="M70" s="694"/>
      <c r="N70" s="694"/>
      <c r="O70" s="694"/>
      <c r="P70" s="694"/>
      <c r="Q70" s="694"/>
      <c r="R70" s="694"/>
      <c r="S70" s="694"/>
      <c r="T70" s="694"/>
      <c r="U70" s="694"/>
      <c r="V70" s="694"/>
      <c r="W70" s="694"/>
      <c r="X70" s="694"/>
      <c r="Y70" s="694"/>
      <c r="Z70" s="695"/>
      <c r="AA70" s="132">
        <v>753</v>
      </c>
      <c r="AB70" s="689"/>
      <c r="AC70" s="689"/>
      <c r="AD70" s="689"/>
      <c r="AE70" s="689"/>
      <c r="AF70" s="132">
        <v>754</v>
      </c>
      <c r="AG70" s="672"/>
      <c r="AH70" s="672"/>
      <c r="AI70" s="132">
        <v>755</v>
      </c>
      <c r="AJ70" s="631"/>
      <c r="AK70" s="631"/>
      <c r="AL70" s="89" t="s">
        <v>97</v>
      </c>
    </row>
    <row r="71" spans="2:38" ht="14.5" customHeight="1" x14ac:dyDescent="0.35">
      <c r="B71" s="705"/>
      <c r="C71" s="714"/>
      <c r="D71" s="91">
        <v>63</v>
      </c>
      <c r="E71" s="630" t="s">
        <v>172</v>
      </c>
      <c r="F71" s="630"/>
      <c r="G71" s="630"/>
      <c r="H71" s="630"/>
      <c r="I71" s="630"/>
      <c r="J71" s="630"/>
      <c r="K71" s="630"/>
      <c r="L71" s="630"/>
      <c r="M71" s="630"/>
      <c r="N71" s="630"/>
      <c r="O71" s="630"/>
      <c r="P71" s="630"/>
      <c r="Q71" s="630"/>
      <c r="R71" s="630"/>
      <c r="S71" s="630"/>
      <c r="T71" s="630"/>
      <c r="U71" s="630"/>
      <c r="V71" s="630"/>
      <c r="W71" s="630"/>
      <c r="X71" s="630"/>
      <c r="Y71" s="630"/>
      <c r="Z71" s="630"/>
      <c r="AA71" s="132">
        <v>133</v>
      </c>
      <c r="AB71" s="689"/>
      <c r="AC71" s="689"/>
      <c r="AD71" s="689"/>
      <c r="AE71" s="689"/>
      <c r="AF71" s="132">
        <v>138</v>
      </c>
      <c r="AG71" s="697"/>
      <c r="AH71" s="697"/>
      <c r="AI71" s="132">
        <v>134</v>
      </c>
      <c r="AJ71" s="631"/>
      <c r="AK71" s="631"/>
      <c r="AL71" s="89" t="s">
        <v>97</v>
      </c>
    </row>
    <row r="72" spans="2:38" ht="14.5" customHeight="1" x14ac:dyDescent="0.35">
      <c r="B72" s="705"/>
      <c r="C72" s="714"/>
      <c r="D72" s="91">
        <v>64</v>
      </c>
      <c r="E72" s="630" t="s">
        <v>173</v>
      </c>
      <c r="F72" s="630"/>
      <c r="G72" s="630"/>
      <c r="H72" s="630"/>
      <c r="I72" s="630"/>
      <c r="J72" s="630"/>
      <c r="K72" s="630"/>
      <c r="L72" s="630"/>
      <c r="M72" s="630"/>
      <c r="N72" s="630"/>
      <c r="O72" s="630"/>
      <c r="P72" s="630"/>
      <c r="Q72" s="630"/>
      <c r="R72" s="630"/>
      <c r="S72" s="630"/>
      <c r="T72" s="630"/>
      <c r="U72" s="630"/>
      <c r="V72" s="630"/>
      <c r="W72" s="630"/>
      <c r="X72" s="630"/>
      <c r="Y72" s="630"/>
      <c r="Z72" s="630"/>
      <c r="AA72" s="132">
        <v>32</v>
      </c>
      <c r="AB72" s="689"/>
      <c r="AC72" s="689"/>
      <c r="AD72" s="689"/>
      <c r="AE72" s="689"/>
      <c r="AF72" s="132">
        <v>76</v>
      </c>
      <c r="AG72" s="672"/>
      <c r="AH72" s="672"/>
      <c r="AI72" s="132">
        <v>34</v>
      </c>
      <c r="AJ72" s="631"/>
      <c r="AK72" s="631"/>
      <c r="AL72" s="89" t="s">
        <v>97</v>
      </c>
    </row>
    <row r="73" spans="2:38" ht="14.5" customHeight="1" x14ac:dyDescent="0.35">
      <c r="B73" s="705"/>
      <c r="C73" s="714"/>
      <c r="D73" s="91">
        <v>65</v>
      </c>
      <c r="E73" s="693" t="s">
        <v>174</v>
      </c>
      <c r="F73" s="694"/>
      <c r="G73" s="694"/>
      <c r="H73" s="694"/>
      <c r="I73" s="694"/>
      <c r="J73" s="694"/>
      <c r="K73" s="694"/>
      <c r="L73" s="694"/>
      <c r="M73" s="694"/>
      <c r="N73" s="694"/>
      <c r="O73" s="694"/>
      <c r="P73" s="694"/>
      <c r="Q73" s="694"/>
      <c r="R73" s="694"/>
      <c r="S73" s="694"/>
      <c r="T73" s="694"/>
      <c r="U73" s="694"/>
      <c r="V73" s="694"/>
      <c r="W73" s="694"/>
      <c r="X73" s="694"/>
      <c r="Y73" s="694"/>
      <c r="Z73" s="695"/>
      <c r="AA73" s="132">
        <v>1643</v>
      </c>
      <c r="AB73" s="696"/>
      <c r="AC73" s="696"/>
      <c r="AD73" s="696"/>
      <c r="AE73" s="696"/>
      <c r="AF73" s="276"/>
      <c r="AG73" s="690"/>
      <c r="AH73" s="690"/>
      <c r="AI73" s="132">
        <v>1644</v>
      </c>
      <c r="AJ73" s="639"/>
      <c r="AK73" s="639"/>
      <c r="AL73" s="89" t="s">
        <v>97</v>
      </c>
    </row>
    <row r="74" spans="2:38" x14ac:dyDescent="0.35">
      <c r="B74" s="705"/>
      <c r="C74" s="714"/>
      <c r="D74" s="91">
        <v>66</v>
      </c>
      <c r="E74" s="638" t="s">
        <v>175</v>
      </c>
      <c r="F74" s="630"/>
      <c r="G74" s="630"/>
      <c r="H74" s="630"/>
      <c r="I74" s="630"/>
      <c r="J74" s="630"/>
      <c r="K74" s="630"/>
      <c r="L74" s="630"/>
      <c r="M74" s="630"/>
      <c r="N74" s="630"/>
      <c r="O74" s="630"/>
      <c r="P74" s="630"/>
      <c r="Q74" s="630"/>
      <c r="R74" s="630"/>
      <c r="S74" s="630"/>
      <c r="T74" s="630"/>
      <c r="U74" s="630"/>
      <c r="V74" s="630"/>
      <c r="W74" s="630"/>
      <c r="X74" s="630"/>
      <c r="Y74" s="630"/>
      <c r="Z74" s="630"/>
      <c r="AA74" s="132">
        <v>1133</v>
      </c>
      <c r="AB74" s="689"/>
      <c r="AC74" s="689"/>
      <c r="AD74" s="689"/>
      <c r="AE74" s="689"/>
      <c r="AF74" s="276"/>
      <c r="AG74" s="690"/>
      <c r="AH74" s="690"/>
      <c r="AI74" s="132">
        <v>1135</v>
      </c>
      <c r="AJ74" s="631"/>
      <c r="AK74" s="631"/>
      <c r="AL74" s="89" t="s">
        <v>97</v>
      </c>
    </row>
    <row r="75" spans="2:38" x14ac:dyDescent="0.35">
      <c r="B75" s="705"/>
      <c r="C75" s="714"/>
      <c r="D75" s="91">
        <v>67</v>
      </c>
      <c r="E75" s="691" t="s">
        <v>176</v>
      </c>
      <c r="F75" s="692"/>
      <c r="G75" s="692"/>
      <c r="H75" s="692"/>
      <c r="I75" s="692"/>
      <c r="J75" s="692"/>
      <c r="K75" s="692"/>
      <c r="L75" s="692"/>
      <c r="M75" s="692"/>
      <c r="N75" s="692"/>
      <c r="O75" s="692"/>
      <c r="P75" s="692"/>
      <c r="Q75" s="692"/>
      <c r="R75" s="692"/>
      <c r="S75" s="692"/>
      <c r="T75" s="692"/>
      <c r="U75" s="692"/>
      <c r="V75" s="692"/>
      <c r="W75" s="692"/>
      <c r="X75" s="692"/>
      <c r="Y75" s="692"/>
      <c r="Z75" s="692"/>
      <c r="AA75" s="132">
        <v>1134</v>
      </c>
      <c r="AB75" s="689"/>
      <c r="AC75" s="689"/>
      <c r="AD75" s="689"/>
      <c r="AE75" s="689"/>
      <c r="AF75" s="276"/>
      <c r="AG75" s="690"/>
      <c r="AH75" s="690"/>
      <c r="AI75" s="132">
        <v>1136</v>
      </c>
      <c r="AJ75" s="631"/>
      <c r="AK75" s="631"/>
      <c r="AL75" s="89" t="s">
        <v>97</v>
      </c>
    </row>
    <row r="76" spans="2:38" ht="31.75" customHeight="1" x14ac:dyDescent="0.35">
      <c r="B76" s="705"/>
      <c r="C76" s="714"/>
      <c r="D76" s="91">
        <v>68</v>
      </c>
      <c r="E76" s="632" t="s">
        <v>177</v>
      </c>
      <c r="F76" s="633"/>
      <c r="G76" s="633"/>
      <c r="H76" s="633"/>
      <c r="I76" s="633"/>
      <c r="J76" s="633"/>
      <c r="K76" s="633"/>
      <c r="L76" s="633"/>
      <c r="M76" s="633"/>
      <c r="N76" s="633"/>
      <c r="O76" s="633"/>
      <c r="P76" s="132">
        <v>911</v>
      </c>
      <c r="Q76" s="669"/>
      <c r="R76" s="670"/>
      <c r="S76" s="670"/>
      <c r="T76" s="670"/>
      <c r="U76" s="670"/>
      <c r="V76" s="632" t="s">
        <v>178</v>
      </c>
      <c r="W76" s="633"/>
      <c r="X76" s="633"/>
      <c r="Y76" s="633"/>
      <c r="Z76" s="633"/>
      <c r="AA76" s="633"/>
      <c r="AB76" s="633"/>
      <c r="AC76" s="633"/>
      <c r="AD76" s="633"/>
      <c r="AE76" s="634"/>
      <c r="AF76" s="277">
        <v>913</v>
      </c>
      <c r="AG76" s="672"/>
      <c r="AH76" s="672"/>
      <c r="AI76" s="132">
        <v>914</v>
      </c>
      <c r="AJ76" s="631"/>
      <c r="AK76" s="631"/>
      <c r="AL76" s="89" t="s">
        <v>97</v>
      </c>
    </row>
    <row r="77" spans="2:38" ht="25.75" customHeight="1" x14ac:dyDescent="0.35">
      <c r="B77" s="705"/>
      <c r="C77" s="714"/>
      <c r="D77" s="91">
        <v>69</v>
      </c>
      <c r="E77" s="632" t="s">
        <v>179</v>
      </c>
      <c r="F77" s="633"/>
      <c r="G77" s="633"/>
      <c r="H77" s="633"/>
      <c r="I77" s="633"/>
      <c r="J77" s="633"/>
      <c r="K77" s="633"/>
      <c r="L77" s="633"/>
      <c r="M77" s="633"/>
      <c r="N77" s="633"/>
      <c r="O77" s="634"/>
      <c r="P77" s="132">
        <v>923</v>
      </c>
      <c r="Q77" s="686"/>
      <c r="R77" s="687"/>
      <c r="S77" s="687"/>
      <c r="T77" s="687"/>
      <c r="U77" s="688"/>
      <c r="V77" s="632" t="s">
        <v>180</v>
      </c>
      <c r="W77" s="633"/>
      <c r="X77" s="633"/>
      <c r="Y77" s="633"/>
      <c r="Z77" s="633"/>
      <c r="AA77" s="633"/>
      <c r="AB77" s="633"/>
      <c r="AC77" s="633"/>
      <c r="AD77" s="633"/>
      <c r="AE77" s="634"/>
      <c r="AF77" s="277">
        <v>924</v>
      </c>
      <c r="AG77" s="672"/>
      <c r="AH77" s="672"/>
      <c r="AI77" s="132">
        <v>925</v>
      </c>
      <c r="AJ77" s="631"/>
      <c r="AK77" s="631"/>
      <c r="AL77" s="89" t="s">
        <v>97</v>
      </c>
    </row>
    <row r="78" spans="2:38" x14ac:dyDescent="0.35">
      <c r="B78" s="705"/>
      <c r="C78" s="714"/>
      <c r="D78" s="91">
        <v>70</v>
      </c>
      <c r="E78" s="632" t="s">
        <v>181</v>
      </c>
      <c r="F78" s="633"/>
      <c r="G78" s="633"/>
      <c r="H78" s="633"/>
      <c r="I78" s="633"/>
      <c r="J78" s="633"/>
      <c r="K78" s="633"/>
      <c r="L78" s="633"/>
      <c r="M78" s="633"/>
      <c r="N78" s="633"/>
      <c r="O78" s="633"/>
      <c r="P78" s="633"/>
      <c r="Q78" s="633"/>
      <c r="R78" s="633"/>
      <c r="S78" s="633"/>
      <c r="T78" s="633"/>
      <c r="U78" s="633"/>
      <c r="V78" s="633"/>
      <c r="W78" s="633"/>
      <c r="X78" s="633"/>
      <c r="Y78" s="633"/>
      <c r="Z78" s="633"/>
      <c r="AA78" s="633"/>
      <c r="AB78" s="633"/>
      <c r="AC78" s="633"/>
      <c r="AD78" s="633"/>
      <c r="AE78" s="633"/>
      <c r="AF78" s="633"/>
      <c r="AG78" s="633"/>
      <c r="AH78" s="634"/>
      <c r="AI78" s="132">
        <v>1048</v>
      </c>
      <c r="AJ78" s="631"/>
      <c r="AK78" s="631"/>
      <c r="AL78" s="125" t="s">
        <v>97</v>
      </c>
    </row>
    <row r="79" spans="2:38" ht="18.649999999999999" customHeight="1" x14ac:dyDescent="0.35">
      <c r="B79" s="705"/>
      <c r="C79" s="714"/>
      <c r="D79" s="91">
        <v>71</v>
      </c>
      <c r="E79" s="632" t="s">
        <v>182</v>
      </c>
      <c r="F79" s="633"/>
      <c r="G79" s="633"/>
      <c r="H79" s="633"/>
      <c r="I79" s="633"/>
      <c r="J79" s="633"/>
      <c r="K79" s="633"/>
      <c r="L79" s="633"/>
      <c r="M79" s="633"/>
      <c r="N79" s="633"/>
      <c r="O79" s="634"/>
      <c r="P79" s="132">
        <v>1051</v>
      </c>
      <c r="Q79" s="669"/>
      <c r="R79" s="670"/>
      <c r="S79" s="670"/>
      <c r="T79" s="670"/>
      <c r="U79" s="671"/>
      <c r="V79" s="632" t="s">
        <v>183</v>
      </c>
      <c r="W79" s="633"/>
      <c r="X79" s="633"/>
      <c r="Y79" s="633"/>
      <c r="Z79" s="633"/>
      <c r="AA79" s="633"/>
      <c r="AB79" s="633"/>
      <c r="AC79" s="633"/>
      <c r="AD79" s="633"/>
      <c r="AE79" s="634"/>
      <c r="AF79" s="132">
        <v>1052</v>
      </c>
      <c r="AG79" s="672"/>
      <c r="AH79" s="672"/>
      <c r="AI79" s="132">
        <v>1053</v>
      </c>
      <c r="AJ79" s="631"/>
      <c r="AK79" s="631"/>
      <c r="AL79" s="89" t="s">
        <v>97</v>
      </c>
    </row>
    <row r="80" spans="2:38" ht="16.149999999999999" customHeight="1" x14ac:dyDescent="0.35">
      <c r="B80" s="705"/>
      <c r="C80" s="714"/>
      <c r="D80" s="91">
        <v>72</v>
      </c>
      <c r="E80" s="632" t="s">
        <v>184</v>
      </c>
      <c r="F80" s="633"/>
      <c r="G80" s="633"/>
      <c r="H80" s="633"/>
      <c r="I80" s="633"/>
      <c r="J80" s="633"/>
      <c r="K80" s="633"/>
      <c r="L80" s="633"/>
      <c r="M80" s="633"/>
      <c r="N80" s="633"/>
      <c r="O80" s="634"/>
      <c r="P80" s="132">
        <v>21</v>
      </c>
      <c r="Q80" s="669"/>
      <c r="R80" s="670"/>
      <c r="S80" s="670"/>
      <c r="T80" s="670"/>
      <c r="U80" s="671"/>
      <c r="V80" s="632" t="s">
        <v>185</v>
      </c>
      <c r="W80" s="633"/>
      <c r="X80" s="633"/>
      <c r="Y80" s="633"/>
      <c r="Z80" s="633"/>
      <c r="AA80" s="633"/>
      <c r="AB80" s="633"/>
      <c r="AC80" s="633"/>
      <c r="AD80" s="633"/>
      <c r="AE80" s="634"/>
      <c r="AF80" s="277">
        <v>43</v>
      </c>
      <c r="AG80" s="672"/>
      <c r="AH80" s="672"/>
      <c r="AI80" s="132">
        <v>756</v>
      </c>
      <c r="AJ80" s="631"/>
      <c r="AK80" s="631"/>
      <c r="AL80" s="89" t="s">
        <v>97</v>
      </c>
    </row>
    <row r="81" spans="1:44" ht="21" customHeight="1" x14ac:dyDescent="0.35">
      <c r="B81" s="705"/>
      <c r="C81" s="714"/>
      <c r="D81" s="91">
        <v>73</v>
      </c>
      <c r="E81" s="632" t="s">
        <v>186</v>
      </c>
      <c r="F81" s="633"/>
      <c r="G81" s="633"/>
      <c r="H81" s="633"/>
      <c r="I81" s="633"/>
      <c r="J81" s="633"/>
      <c r="K81" s="633"/>
      <c r="L81" s="633"/>
      <c r="M81" s="633"/>
      <c r="N81" s="633"/>
      <c r="O81" s="634"/>
      <c r="P81" s="132">
        <v>767</v>
      </c>
      <c r="Q81" s="669"/>
      <c r="R81" s="670"/>
      <c r="S81" s="670"/>
      <c r="T81" s="670"/>
      <c r="U81" s="671"/>
      <c r="V81" s="632" t="s">
        <v>187</v>
      </c>
      <c r="W81" s="633"/>
      <c r="X81" s="633"/>
      <c r="Y81" s="633"/>
      <c r="Z81" s="633"/>
      <c r="AA81" s="633"/>
      <c r="AB81" s="633"/>
      <c r="AC81" s="633"/>
      <c r="AD81" s="633"/>
      <c r="AE81" s="634"/>
      <c r="AF81" s="132">
        <v>862</v>
      </c>
      <c r="AG81" s="672"/>
      <c r="AH81" s="672"/>
      <c r="AI81" s="132">
        <v>863</v>
      </c>
      <c r="AJ81" s="631"/>
      <c r="AK81" s="631"/>
      <c r="AL81" s="89" t="s">
        <v>97</v>
      </c>
    </row>
    <row r="82" spans="1:44" ht="20.5" customHeight="1" x14ac:dyDescent="0.35">
      <c r="B82" s="705"/>
      <c r="C82" s="678" t="s">
        <v>188</v>
      </c>
      <c r="D82" s="91">
        <v>74</v>
      </c>
      <c r="E82" s="632" t="s">
        <v>189</v>
      </c>
      <c r="F82" s="633"/>
      <c r="G82" s="633"/>
      <c r="H82" s="633"/>
      <c r="I82" s="633"/>
      <c r="J82" s="633"/>
      <c r="K82" s="633"/>
      <c r="L82" s="633"/>
      <c r="M82" s="633"/>
      <c r="N82" s="633"/>
      <c r="O82" s="633"/>
      <c r="P82" s="633"/>
      <c r="Q82" s="633"/>
      <c r="R82" s="633"/>
      <c r="S82" s="633"/>
      <c r="T82" s="633"/>
      <c r="U82" s="633"/>
      <c r="V82" s="633"/>
      <c r="W82" s="633"/>
      <c r="X82" s="633"/>
      <c r="Y82" s="633"/>
      <c r="Z82" s="634"/>
      <c r="AA82" s="132">
        <v>51</v>
      </c>
      <c r="AB82" s="669"/>
      <c r="AC82" s="670"/>
      <c r="AD82" s="670"/>
      <c r="AE82" s="671"/>
      <c r="AF82" s="132">
        <v>63</v>
      </c>
      <c r="AG82" s="672"/>
      <c r="AH82" s="672"/>
      <c r="AI82" s="132">
        <v>71</v>
      </c>
      <c r="AJ82" s="631"/>
      <c r="AK82" s="631"/>
      <c r="AL82" s="89" t="s">
        <v>97</v>
      </c>
    </row>
    <row r="83" spans="1:44" ht="19.75" customHeight="1" x14ac:dyDescent="0.35">
      <c r="B83" s="705"/>
      <c r="C83" s="679"/>
      <c r="D83" s="91">
        <v>75</v>
      </c>
      <c r="E83" s="632" t="s">
        <v>190</v>
      </c>
      <c r="F83" s="633"/>
      <c r="G83" s="633"/>
      <c r="H83" s="633"/>
      <c r="I83" s="633"/>
      <c r="J83" s="633"/>
      <c r="K83" s="633"/>
      <c r="L83" s="633"/>
      <c r="M83" s="633"/>
      <c r="N83" s="633"/>
      <c r="O83" s="634"/>
      <c r="P83" s="132">
        <v>36</v>
      </c>
      <c r="Q83" s="681"/>
      <c r="R83" s="682"/>
      <c r="S83" s="682"/>
      <c r="T83" s="682"/>
      <c r="U83" s="683"/>
      <c r="V83" s="632" t="s">
        <v>191</v>
      </c>
      <c r="W83" s="633"/>
      <c r="X83" s="633"/>
      <c r="Y83" s="633"/>
      <c r="Z83" s="633"/>
      <c r="AA83" s="633"/>
      <c r="AB83" s="633"/>
      <c r="AC83" s="633"/>
      <c r="AD83" s="633"/>
      <c r="AE83" s="634"/>
      <c r="AF83" s="132">
        <v>848</v>
      </c>
      <c r="AG83" s="672"/>
      <c r="AH83" s="672"/>
      <c r="AI83" s="132">
        <v>849</v>
      </c>
      <c r="AJ83" s="684"/>
      <c r="AK83" s="685"/>
      <c r="AL83" s="90" t="s">
        <v>115</v>
      </c>
    </row>
    <row r="84" spans="1:44" ht="17.5" customHeight="1" x14ac:dyDescent="0.35">
      <c r="B84" s="705"/>
      <c r="C84" s="679"/>
      <c r="D84" s="91">
        <v>76</v>
      </c>
      <c r="E84" s="632" t="s">
        <v>192</v>
      </c>
      <c r="F84" s="633"/>
      <c r="G84" s="633"/>
      <c r="H84" s="633"/>
      <c r="I84" s="633"/>
      <c r="J84" s="633"/>
      <c r="K84" s="633"/>
      <c r="L84" s="633"/>
      <c r="M84" s="633"/>
      <c r="N84" s="633"/>
      <c r="O84" s="634"/>
      <c r="P84" s="132">
        <v>82</v>
      </c>
      <c r="Q84" s="669"/>
      <c r="R84" s="670"/>
      <c r="S84" s="670"/>
      <c r="T84" s="670"/>
      <c r="U84" s="671"/>
      <c r="V84" s="632" t="s">
        <v>193</v>
      </c>
      <c r="W84" s="633"/>
      <c r="X84" s="633"/>
      <c r="Y84" s="633"/>
      <c r="Z84" s="633"/>
      <c r="AA84" s="633"/>
      <c r="AB84" s="633"/>
      <c r="AC84" s="633"/>
      <c r="AD84" s="633"/>
      <c r="AE84" s="634"/>
      <c r="AF84" s="132">
        <v>1123</v>
      </c>
      <c r="AG84" s="672"/>
      <c r="AH84" s="672"/>
      <c r="AI84" s="132">
        <v>1125</v>
      </c>
      <c r="AJ84" s="631"/>
      <c r="AK84" s="631"/>
      <c r="AL84" s="89" t="s">
        <v>115</v>
      </c>
    </row>
    <row r="85" spans="1:44" ht="17.5" customHeight="1" x14ac:dyDescent="0.35">
      <c r="B85" s="705"/>
      <c r="C85" s="679"/>
      <c r="D85" s="91">
        <v>77</v>
      </c>
      <c r="E85" s="632" t="s">
        <v>194</v>
      </c>
      <c r="F85" s="633"/>
      <c r="G85" s="633"/>
      <c r="H85" s="633"/>
      <c r="I85" s="633"/>
      <c r="J85" s="633"/>
      <c r="K85" s="633"/>
      <c r="L85" s="633"/>
      <c r="M85" s="633"/>
      <c r="N85" s="633"/>
      <c r="O85" s="634"/>
      <c r="P85" s="132">
        <v>83</v>
      </c>
      <c r="Q85" s="669"/>
      <c r="R85" s="670"/>
      <c r="S85" s="670"/>
      <c r="T85" s="670"/>
      <c r="U85" s="671"/>
      <c r="V85" s="632" t="s">
        <v>195</v>
      </c>
      <c r="W85" s="633"/>
      <c r="X85" s="633"/>
      <c r="Y85" s="633"/>
      <c r="Z85" s="633"/>
      <c r="AA85" s="633"/>
      <c r="AB85" s="633"/>
      <c r="AC85" s="633"/>
      <c r="AD85" s="633"/>
      <c r="AE85" s="634"/>
      <c r="AF85" s="132">
        <v>173</v>
      </c>
      <c r="AG85" s="672"/>
      <c r="AH85" s="672"/>
      <c r="AI85" s="132">
        <v>612</v>
      </c>
      <c r="AJ85" s="631"/>
      <c r="AK85" s="631"/>
      <c r="AL85" s="89" t="s">
        <v>115</v>
      </c>
    </row>
    <row r="86" spans="1:44" ht="24" customHeight="1" x14ac:dyDescent="0.35">
      <c r="B86" s="705"/>
      <c r="C86" s="679"/>
      <c r="D86" s="91">
        <v>78</v>
      </c>
      <c r="E86" s="632" t="s">
        <v>196</v>
      </c>
      <c r="F86" s="633"/>
      <c r="G86" s="633"/>
      <c r="H86" s="633"/>
      <c r="I86" s="633"/>
      <c r="J86" s="633"/>
      <c r="K86" s="633"/>
      <c r="L86" s="633"/>
      <c r="M86" s="633"/>
      <c r="N86" s="633"/>
      <c r="O86" s="634"/>
      <c r="P86" s="132">
        <v>198</v>
      </c>
      <c r="Q86" s="669"/>
      <c r="R86" s="670"/>
      <c r="S86" s="670"/>
      <c r="T86" s="670"/>
      <c r="U86" s="671"/>
      <c r="V86" s="632" t="s">
        <v>197</v>
      </c>
      <c r="W86" s="633"/>
      <c r="X86" s="633"/>
      <c r="Y86" s="633"/>
      <c r="Z86" s="633"/>
      <c r="AA86" s="633"/>
      <c r="AB86" s="633"/>
      <c r="AC86" s="633"/>
      <c r="AD86" s="633"/>
      <c r="AE86" s="634"/>
      <c r="AF86" s="132">
        <v>54</v>
      </c>
      <c r="AG86" s="672"/>
      <c r="AH86" s="672"/>
      <c r="AI86" s="132">
        <v>611</v>
      </c>
      <c r="AJ86" s="672"/>
      <c r="AK86" s="672"/>
      <c r="AL86" s="90" t="s">
        <v>115</v>
      </c>
    </row>
    <row r="87" spans="1:44" ht="19.399999999999999" customHeight="1" x14ac:dyDescent="0.35">
      <c r="B87" s="705"/>
      <c r="C87" s="679"/>
      <c r="D87" s="91">
        <v>79</v>
      </c>
      <c r="E87" s="632" t="s">
        <v>198</v>
      </c>
      <c r="F87" s="633"/>
      <c r="G87" s="633"/>
      <c r="H87" s="633"/>
      <c r="I87" s="633"/>
      <c r="J87" s="633"/>
      <c r="K87" s="633"/>
      <c r="L87" s="633"/>
      <c r="M87" s="633"/>
      <c r="N87" s="633"/>
      <c r="O87" s="634"/>
      <c r="P87" s="132">
        <v>832</v>
      </c>
      <c r="Q87" s="669"/>
      <c r="R87" s="670"/>
      <c r="S87" s="670"/>
      <c r="T87" s="670"/>
      <c r="U87" s="671"/>
      <c r="V87" s="632" t="s">
        <v>199</v>
      </c>
      <c r="W87" s="633"/>
      <c r="X87" s="633"/>
      <c r="Y87" s="633"/>
      <c r="Z87" s="633"/>
      <c r="AA87" s="633"/>
      <c r="AB87" s="633"/>
      <c r="AC87" s="633"/>
      <c r="AD87" s="633"/>
      <c r="AE87" s="634"/>
      <c r="AF87" s="132">
        <v>833</v>
      </c>
      <c r="AG87" s="672"/>
      <c r="AH87" s="672"/>
      <c r="AI87" s="132">
        <v>834</v>
      </c>
      <c r="AJ87" s="672"/>
      <c r="AK87" s="672"/>
      <c r="AL87" s="90" t="s">
        <v>115</v>
      </c>
    </row>
    <row r="88" spans="1:44" ht="19.399999999999999" customHeight="1" x14ac:dyDescent="0.35">
      <c r="B88" s="705"/>
      <c r="C88" s="679"/>
      <c r="D88" s="91">
        <v>80</v>
      </c>
      <c r="E88" s="632" t="s">
        <v>200</v>
      </c>
      <c r="F88" s="633"/>
      <c r="G88" s="633"/>
      <c r="H88" s="633"/>
      <c r="I88" s="633"/>
      <c r="J88" s="633"/>
      <c r="K88" s="633"/>
      <c r="L88" s="633"/>
      <c r="M88" s="633"/>
      <c r="N88" s="633"/>
      <c r="O88" s="634"/>
      <c r="P88" s="132">
        <v>912</v>
      </c>
      <c r="Q88" s="669"/>
      <c r="R88" s="670"/>
      <c r="S88" s="670"/>
      <c r="T88" s="670"/>
      <c r="U88" s="671"/>
      <c r="V88" s="632" t="s">
        <v>201</v>
      </c>
      <c r="W88" s="633"/>
      <c r="X88" s="633"/>
      <c r="Y88" s="633"/>
      <c r="Z88" s="633"/>
      <c r="AA88" s="633"/>
      <c r="AB88" s="633"/>
      <c r="AC88" s="633"/>
      <c r="AD88" s="633"/>
      <c r="AE88" s="634"/>
      <c r="AF88" s="132">
        <v>167</v>
      </c>
      <c r="AG88" s="672"/>
      <c r="AH88" s="672"/>
      <c r="AI88" s="132">
        <v>747</v>
      </c>
      <c r="AJ88" s="672"/>
      <c r="AK88" s="672"/>
      <c r="AL88" s="89" t="s">
        <v>115</v>
      </c>
    </row>
    <row r="89" spans="1:44" ht="21.65" customHeight="1" x14ac:dyDescent="0.35">
      <c r="B89" s="705"/>
      <c r="C89" s="679"/>
      <c r="D89" s="91">
        <v>81</v>
      </c>
      <c r="E89" s="632" t="s">
        <v>202</v>
      </c>
      <c r="F89" s="633"/>
      <c r="G89" s="633"/>
      <c r="H89" s="633"/>
      <c r="I89" s="633"/>
      <c r="J89" s="633"/>
      <c r="K89" s="633"/>
      <c r="L89" s="633"/>
      <c r="M89" s="633"/>
      <c r="N89" s="633"/>
      <c r="O89" s="634"/>
      <c r="P89" s="132">
        <v>119</v>
      </c>
      <c r="Q89" s="675"/>
      <c r="R89" s="676"/>
      <c r="S89" s="676"/>
      <c r="T89" s="676"/>
      <c r="U89" s="677"/>
      <c r="V89" s="632" t="s">
        <v>203</v>
      </c>
      <c r="W89" s="633"/>
      <c r="X89" s="633"/>
      <c r="Y89" s="633"/>
      <c r="Z89" s="633"/>
      <c r="AA89" s="633"/>
      <c r="AB89" s="633"/>
      <c r="AC89" s="633"/>
      <c r="AD89" s="633"/>
      <c r="AE89" s="634"/>
      <c r="AF89" s="132">
        <v>116</v>
      </c>
      <c r="AG89" s="672"/>
      <c r="AH89" s="672"/>
      <c r="AI89" s="132">
        <v>757</v>
      </c>
      <c r="AJ89" s="631"/>
      <c r="AK89" s="631"/>
      <c r="AL89" s="89" t="s">
        <v>115</v>
      </c>
    </row>
    <row r="90" spans="1:44" ht="21" customHeight="1" x14ac:dyDescent="0.35">
      <c r="B90" s="705"/>
      <c r="C90" s="679"/>
      <c r="D90" s="91">
        <v>82</v>
      </c>
      <c r="E90" s="632" t="s">
        <v>204</v>
      </c>
      <c r="F90" s="633"/>
      <c r="G90" s="633"/>
      <c r="H90" s="633"/>
      <c r="I90" s="633"/>
      <c r="J90" s="633"/>
      <c r="K90" s="633"/>
      <c r="L90" s="633"/>
      <c r="M90" s="633"/>
      <c r="N90" s="633"/>
      <c r="O90" s="634"/>
      <c r="P90" s="132">
        <v>58</v>
      </c>
      <c r="Q90" s="669"/>
      <c r="R90" s="670"/>
      <c r="S90" s="670"/>
      <c r="T90" s="670"/>
      <c r="U90" s="671"/>
      <c r="V90" s="632" t="s">
        <v>205</v>
      </c>
      <c r="W90" s="633"/>
      <c r="X90" s="633"/>
      <c r="Y90" s="633"/>
      <c r="Z90" s="633"/>
      <c r="AA90" s="633"/>
      <c r="AB90" s="633"/>
      <c r="AC90" s="633"/>
      <c r="AD90" s="633"/>
      <c r="AE90" s="634"/>
      <c r="AF90" s="132">
        <v>870</v>
      </c>
      <c r="AG90" s="672"/>
      <c r="AH90" s="672"/>
      <c r="AI90" s="132">
        <v>871</v>
      </c>
      <c r="AJ90" s="631"/>
      <c r="AK90" s="631"/>
      <c r="AL90" s="89" t="s">
        <v>115</v>
      </c>
    </row>
    <row r="91" spans="1:44" x14ac:dyDescent="0.35">
      <c r="B91" s="705"/>
      <c r="C91" s="679"/>
      <c r="D91" s="91">
        <v>83</v>
      </c>
      <c r="E91" s="632" t="s">
        <v>206</v>
      </c>
      <c r="F91" s="633"/>
      <c r="G91" s="633"/>
      <c r="H91" s="633"/>
      <c r="I91" s="633"/>
      <c r="J91" s="633"/>
      <c r="K91" s="633"/>
      <c r="L91" s="633"/>
      <c r="M91" s="633"/>
      <c r="N91" s="633"/>
      <c r="O91" s="633"/>
      <c r="P91" s="633"/>
      <c r="Q91" s="633"/>
      <c r="R91" s="633"/>
      <c r="S91" s="633"/>
      <c r="T91" s="633"/>
      <c r="U91" s="633"/>
      <c r="V91" s="633"/>
      <c r="W91" s="633"/>
      <c r="X91" s="633"/>
      <c r="Y91" s="633"/>
      <c r="Z91" s="633"/>
      <c r="AA91" s="633"/>
      <c r="AB91" s="633"/>
      <c r="AC91" s="633"/>
      <c r="AD91" s="633"/>
      <c r="AE91" s="633"/>
      <c r="AF91" s="633"/>
      <c r="AG91" s="633"/>
      <c r="AH91" s="634"/>
      <c r="AI91" s="132">
        <v>1645</v>
      </c>
      <c r="AJ91" s="635"/>
      <c r="AK91" s="637"/>
      <c r="AL91" s="89" t="s">
        <v>115</v>
      </c>
    </row>
    <row r="92" spans="1:44" ht="20.5" customHeight="1" x14ac:dyDescent="0.35">
      <c r="B92" s="705"/>
      <c r="C92" s="679"/>
      <c r="D92" s="91">
        <v>84</v>
      </c>
      <c r="E92" s="632" t="s">
        <v>207</v>
      </c>
      <c r="F92" s="633"/>
      <c r="G92" s="633"/>
      <c r="H92" s="633"/>
      <c r="I92" s="633"/>
      <c r="J92" s="633"/>
      <c r="K92" s="633"/>
      <c r="L92" s="633"/>
      <c r="M92" s="633"/>
      <c r="N92" s="633"/>
      <c r="O92" s="634"/>
      <c r="P92" s="132">
        <v>181</v>
      </c>
      <c r="Q92" s="669"/>
      <c r="R92" s="670"/>
      <c r="S92" s="670"/>
      <c r="T92" s="670"/>
      <c r="U92" s="671"/>
      <c r="V92" s="632" t="s">
        <v>208</v>
      </c>
      <c r="W92" s="633"/>
      <c r="X92" s="633"/>
      <c r="Y92" s="633"/>
      <c r="Z92" s="633"/>
      <c r="AA92" s="633"/>
      <c r="AB92" s="633"/>
      <c r="AC92" s="633"/>
      <c r="AD92" s="633"/>
      <c r="AE92" s="634"/>
      <c r="AF92" s="132">
        <v>881</v>
      </c>
      <c r="AG92" s="672"/>
      <c r="AH92" s="672"/>
      <c r="AI92" s="132">
        <v>882</v>
      </c>
      <c r="AJ92" s="631"/>
      <c r="AK92" s="631"/>
      <c r="AL92" s="89" t="s">
        <v>115</v>
      </c>
    </row>
    <row r="93" spans="1:44" s="127" customFormat="1" ht="20.5" customHeight="1" x14ac:dyDescent="0.35">
      <c r="A93" s="126"/>
      <c r="B93" s="705"/>
      <c r="C93" s="680"/>
      <c r="D93" s="91">
        <v>85</v>
      </c>
      <c r="E93" s="632" t="s">
        <v>209</v>
      </c>
      <c r="F93" s="633"/>
      <c r="G93" s="633"/>
      <c r="H93" s="633"/>
      <c r="I93" s="633"/>
      <c r="J93" s="633"/>
      <c r="K93" s="633"/>
      <c r="L93" s="633"/>
      <c r="M93" s="633"/>
      <c r="N93" s="633"/>
      <c r="O93" s="633"/>
      <c r="P93" s="132">
        <v>1646</v>
      </c>
      <c r="Q93" s="669"/>
      <c r="R93" s="670"/>
      <c r="S93" s="670"/>
      <c r="T93" s="670"/>
      <c r="U93" s="671"/>
      <c r="V93" s="632" t="s">
        <v>210</v>
      </c>
      <c r="W93" s="633"/>
      <c r="X93" s="633"/>
      <c r="Y93" s="633"/>
      <c r="Z93" s="633"/>
      <c r="AA93" s="633"/>
      <c r="AB93" s="633"/>
      <c r="AC93" s="633"/>
      <c r="AD93" s="633"/>
      <c r="AE93" s="634"/>
      <c r="AF93" s="132">
        <v>1647</v>
      </c>
      <c r="AG93" s="672"/>
      <c r="AH93" s="672"/>
      <c r="AI93" s="132">
        <v>1648</v>
      </c>
      <c r="AJ93" s="673"/>
      <c r="AK93" s="674"/>
      <c r="AL93" s="89" t="s">
        <v>115</v>
      </c>
      <c r="AM93" s="82"/>
      <c r="AN93" s="82"/>
      <c r="AO93" s="82"/>
      <c r="AP93" s="126"/>
      <c r="AQ93" s="126"/>
      <c r="AR93" s="126"/>
    </row>
    <row r="94" spans="1:44" ht="14.5" customHeight="1" x14ac:dyDescent="0.35">
      <c r="B94" s="705"/>
      <c r="C94" s="124"/>
      <c r="D94" s="91">
        <v>86</v>
      </c>
      <c r="E94" s="665" t="s">
        <v>211</v>
      </c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5"/>
      <c r="X94" s="665"/>
      <c r="Y94" s="665"/>
      <c r="Z94" s="665"/>
      <c r="AA94" s="665"/>
      <c r="AB94" s="665"/>
      <c r="AC94" s="665"/>
      <c r="AD94" s="665"/>
      <c r="AE94" s="665"/>
      <c r="AF94" s="665"/>
      <c r="AG94" s="665"/>
      <c r="AH94" s="665"/>
      <c r="AI94" s="132">
        <v>1649</v>
      </c>
      <c r="AJ94" s="631"/>
      <c r="AK94" s="631"/>
      <c r="AL94" s="125" t="s">
        <v>97</v>
      </c>
    </row>
    <row r="95" spans="1:44" ht="14.5" customHeight="1" x14ac:dyDescent="0.35">
      <c r="B95" s="705"/>
      <c r="C95" s="124"/>
      <c r="D95" s="91">
        <v>87</v>
      </c>
      <c r="E95" s="638" t="s">
        <v>212</v>
      </c>
      <c r="F95" s="638"/>
      <c r="G95" s="638"/>
      <c r="H95" s="638"/>
      <c r="I95" s="638"/>
      <c r="J95" s="638"/>
      <c r="K95" s="638"/>
      <c r="L95" s="638"/>
      <c r="M95" s="638"/>
      <c r="N95" s="638"/>
      <c r="O95" s="638"/>
      <c r="P95" s="638"/>
      <c r="Q95" s="638"/>
      <c r="R95" s="638"/>
      <c r="S95" s="638"/>
      <c r="T95" s="638"/>
      <c r="U95" s="638"/>
      <c r="V95" s="638"/>
      <c r="W95" s="638"/>
      <c r="X95" s="638"/>
      <c r="Y95" s="638"/>
      <c r="Z95" s="638"/>
      <c r="AA95" s="638"/>
      <c r="AB95" s="638"/>
      <c r="AC95" s="638"/>
      <c r="AD95" s="638"/>
      <c r="AE95" s="638"/>
      <c r="AF95" s="638"/>
      <c r="AG95" s="638"/>
      <c r="AH95" s="638"/>
      <c r="AI95" s="132">
        <v>900</v>
      </c>
      <c r="AJ95" s="631"/>
      <c r="AK95" s="631"/>
      <c r="AL95" s="89" t="s">
        <v>97</v>
      </c>
    </row>
    <row r="96" spans="1:44" ht="15" thickBot="1" x14ac:dyDescent="0.4">
      <c r="B96" s="706"/>
      <c r="C96" s="128"/>
      <c r="D96" s="95">
        <v>88</v>
      </c>
      <c r="E96" s="666" t="s">
        <v>213</v>
      </c>
      <c r="F96" s="666"/>
      <c r="G96" s="666"/>
      <c r="H96" s="666"/>
      <c r="I96" s="666"/>
      <c r="J96" s="666"/>
      <c r="K96" s="666"/>
      <c r="L96" s="666"/>
      <c r="M96" s="666"/>
      <c r="N96" s="666"/>
      <c r="O96" s="666"/>
      <c r="P96" s="666"/>
      <c r="Q96" s="666"/>
      <c r="R96" s="666"/>
      <c r="S96" s="666"/>
      <c r="T96" s="666"/>
      <c r="U96" s="666"/>
      <c r="V96" s="666"/>
      <c r="W96" s="666"/>
      <c r="X96" s="666"/>
      <c r="Y96" s="666"/>
      <c r="Z96" s="666"/>
      <c r="AA96" s="666"/>
      <c r="AB96" s="666"/>
      <c r="AC96" s="666"/>
      <c r="AD96" s="666"/>
      <c r="AE96" s="666"/>
      <c r="AF96" s="666"/>
      <c r="AG96" s="666"/>
      <c r="AH96" s="666"/>
      <c r="AI96" s="270">
        <v>305</v>
      </c>
      <c r="AJ96" s="667"/>
      <c r="AK96" s="668"/>
      <c r="AL96" s="96" t="s">
        <v>118</v>
      </c>
    </row>
    <row r="97" spans="2:38" s="82" customFormat="1" x14ac:dyDescent="0.35"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I97" s="85"/>
    </row>
    <row r="98" spans="2:38" x14ac:dyDescent="0.35">
      <c r="B98" s="657" t="s">
        <v>214</v>
      </c>
      <c r="C98" s="657"/>
      <c r="D98" s="657"/>
      <c r="E98" s="657"/>
      <c r="F98" s="657"/>
      <c r="G98" s="657"/>
      <c r="H98" s="657"/>
      <c r="I98" s="657"/>
      <c r="J98" s="657"/>
      <c r="K98" s="657"/>
      <c r="L98" s="657"/>
      <c r="M98" s="657"/>
      <c r="N98" s="657"/>
      <c r="O98" s="657"/>
      <c r="P98" s="657"/>
      <c r="Q98" s="658"/>
      <c r="R98" s="659"/>
      <c r="S98" s="659"/>
      <c r="T98" s="660"/>
      <c r="U98" s="129" t="s">
        <v>215</v>
      </c>
      <c r="V98" s="661" t="s">
        <v>216</v>
      </c>
      <c r="W98" s="662"/>
      <c r="X98" s="662"/>
      <c r="Y98" s="662"/>
      <c r="Z98" s="662"/>
      <c r="AA98" s="662"/>
      <c r="AB98" s="662"/>
      <c r="AC98" s="662"/>
      <c r="AD98" s="662"/>
      <c r="AE98" s="663"/>
      <c r="AF98" s="129" t="s">
        <v>217</v>
      </c>
      <c r="AG98" s="664" t="s">
        <v>218</v>
      </c>
      <c r="AH98" s="664"/>
      <c r="AI98" s="129" t="s">
        <v>219</v>
      </c>
      <c r="AJ98" s="661" t="s">
        <v>220</v>
      </c>
      <c r="AK98" s="663"/>
      <c r="AL98" s="130"/>
    </row>
    <row r="99" spans="2:38" x14ac:dyDescent="0.35">
      <c r="B99" s="129" t="s">
        <v>221</v>
      </c>
      <c r="C99" s="131"/>
      <c r="D99" s="131"/>
      <c r="E99" s="131"/>
      <c r="F99" s="131"/>
      <c r="G99" s="131"/>
      <c r="H99" s="131"/>
      <c r="I99" s="131"/>
      <c r="J99" s="131"/>
      <c r="K99" s="131"/>
      <c r="L99" s="631"/>
      <c r="M99" s="631"/>
      <c r="N99" s="631"/>
      <c r="O99" s="631"/>
      <c r="P99" s="131"/>
      <c r="Q99" s="631"/>
      <c r="R99" s="631"/>
      <c r="S99" s="631"/>
      <c r="T99" s="631"/>
      <c r="U99" s="130"/>
      <c r="V99" s="631"/>
      <c r="W99" s="631"/>
      <c r="X99" s="631"/>
      <c r="Y99" s="631"/>
      <c r="Z99" s="631"/>
      <c r="AA99" s="631"/>
      <c r="AB99" s="631"/>
      <c r="AC99" s="631"/>
      <c r="AD99" s="631"/>
      <c r="AE99" s="631"/>
      <c r="AF99" s="130"/>
      <c r="AG99" s="658"/>
      <c r="AH99" s="660"/>
      <c r="AI99" s="130"/>
      <c r="AJ99" s="658"/>
      <c r="AK99" s="660"/>
      <c r="AL99" s="130"/>
    </row>
    <row r="100" spans="2:38" s="82" customFormat="1" x14ac:dyDescent="0.35"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I100" s="85"/>
    </row>
    <row r="101" spans="2:38" ht="15" customHeight="1" x14ac:dyDescent="0.35">
      <c r="B101" s="645" t="s">
        <v>222</v>
      </c>
      <c r="C101" s="91">
        <v>89</v>
      </c>
      <c r="D101" s="647" t="s">
        <v>223</v>
      </c>
      <c r="E101" s="647"/>
      <c r="F101" s="647"/>
      <c r="G101" s="647"/>
      <c r="H101" s="647"/>
      <c r="I101" s="647"/>
      <c r="J101" s="647"/>
      <c r="K101" s="647"/>
      <c r="L101" s="647"/>
      <c r="M101" s="647"/>
      <c r="N101" s="647"/>
      <c r="O101" s="647"/>
      <c r="P101" s="132">
        <v>85</v>
      </c>
      <c r="Q101" s="631"/>
      <c r="R101" s="631"/>
      <c r="S101" s="631"/>
      <c r="T101" s="631"/>
      <c r="U101" s="132" t="s">
        <v>97</v>
      </c>
      <c r="V101" s="648" t="s">
        <v>224</v>
      </c>
      <c r="W101" s="648"/>
      <c r="X101" s="648"/>
      <c r="Y101" s="648"/>
      <c r="Z101" s="648"/>
      <c r="AA101" s="648"/>
      <c r="AB101" s="648"/>
      <c r="AC101" s="648"/>
      <c r="AD101" s="648"/>
      <c r="AE101" s="648"/>
      <c r="AF101" s="91">
        <v>92</v>
      </c>
      <c r="AG101" s="630" t="s">
        <v>225</v>
      </c>
      <c r="AH101" s="630"/>
      <c r="AI101" s="132">
        <v>90</v>
      </c>
      <c r="AJ101" s="649">
        <f>+AJ96</f>
        <v>0</v>
      </c>
      <c r="AK101" s="631"/>
      <c r="AL101" s="89" t="s">
        <v>97</v>
      </c>
    </row>
    <row r="102" spans="2:38" ht="15" customHeight="1" x14ac:dyDescent="0.35">
      <c r="B102" s="646"/>
      <c r="C102" s="91">
        <v>90</v>
      </c>
      <c r="D102" s="650" t="s">
        <v>226</v>
      </c>
      <c r="E102" s="651"/>
      <c r="F102" s="651"/>
      <c r="G102" s="651"/>
      <c r="H102" s="651"/>
      <c r="I102" s="651"/>
      <c r="J102" s="651"/>
      <c r="K102" s="651"/>
      <c r="L102" s="651"/>
      <c r="M102" s="651"/>
      <c r="N102" s="651"/>
      <c r="O102" s="652"/>
      <c r="P102" s="132">
        <v>86</v>
      </c>
      <c r="Q102" s="631"/>
      <c r="R102" s="631"/>
      <c r="S102" s="631"/>
      <c r="T102" s="631"/>
      <c r="U102" s="132" t="s">
        <v>115</v>
      </c>
      <c r="V102" s="648"/>
      <c r="W102" s="648"/>
      <c r="X102" s="648"/>
      <c r="Y102" s="648"/>
      <c r="Z102" s="648"/>
      <c r="AA102" s="648"/>
      <c r="AB102" s="648"/>
      <c r="AC102" s="648"/>
      <c r="AD102" s="648"/>
      <c r="AE102" s="648"/>
      <c r="AF102" s="91">
        <v>93</v>
      </c>
      <c r="AG102" s="630" t="s">
        <v>227</v>
      </c>
      <c r="AH102" s="630"/>
      <c r="AI102" s="132">
        <v>39</v>
      </c>
      <c r="AJ102" s="631"/>
      <c r="AK102" s="631"/>
      <c r="AL102" s="89" t="s">
        <v>97</v>
      </c>
    </row>
    <row r="103" spans="2:38" ht="27" customHeight="1" x14ac:dyDescent="0.35">
      <c r="B103" s="646"/>
      <c r="C103" s="640" t="s">
        <v>228</v>
      </c>
      <c r="D103" s="641"/>
      <c r="E103" s="641"/>
      <c r="F103" s="641"/>
      <c r="G103" s="641"/>
      <c r="H103" s="641"/>
      <c r="I103" s="641"/>
      <c r="J103" s="641"/>
      <c r="K103" s="641"/>
      <c r="L103" s="641"/>
      <c r="M103" s="641"/>
      <c r="N103" s="641"/>
      <c r="O103" s="641"/>
      <c r="P103" s="641"/>
      <c r="Q103" s="641"/>
      <c r="R103" s="641"/>
      <c r="S103" s="641"/>
      <c r="T103" s="641"/>
      <c r="U103" s="642"/>
      <c r="V103" s="648"/>
      <c r="W103" s="648"/>
      <c r="X103" s="648"/>
      <c r="Y103" s="648"/>
      <c r="Z103" s="648"/>
      <c r="AA103" s="648"/>
      <c r="AB103" s="648"/>
      <c r="AC103" s="648"/>
      <c r="AD103" s="648"/>
      <c r="AE103" s="648"/>
      <c r="AF103" s="91">
        <v>94</v>
      </c>
      <c r="AG103" s="643" t="s">
        <v>229</v>
      </c>
      <c r="AH103" s="643"/>
      <c r="AI103" s="132">
        <v>91</v>
      </c>
      <c r="AJ103" s="631"/>
      <c r="AK103" s="631"/>
      <c r="AL103" s="89" t="s">
        <v>118</v>
      </c>
    </row>
    <row r="104" spans="2:38" ht="15.75" customHeight="1" x14ac:dyDescent="0.35">
      <c r="B104" s="646"/>
      <c r="C104" s="91">
        <f>+C102+1</f>
        <v>91</v>
      </c>
      <c r="D104" s="630" t="s">
        <v>4</v>
      </c>
      <c r="E104" s="630"/>
      <c r="F104" s="630"/>
      <c r="G104" s="630"/>
      <c r="H104" s="630"/>
      <c r="I104" s="630"/>
      <c r="J104" s="630"/>
      <c r="K104" s="630"/>
      <c r="L104" s="630"/>
      <c r="M104" s="630"/>
      <c r="N104" s="630"/>
      <c r="O104" s="630"/>
      <c r="P104" s="132">
        <v>87</v>
      </c>
      <c r="Q104" s="639"/>
      <c r="R104" s="639"/>
      <c r="S104" s="639"/>
      <c r="T104" s="639"/>
      <c r="U104" s="132" t="s">
        <v>118</v>
      </c>
      <c r="V104" s="644" t="s">
        <v>230</v>
      </c>
      <c r="W104" s="644"/>
      <c r="X104" s="644"/>
      <c r="Y104" s="644"/>
      <c r="Z104" s="644"/>
      <c r="AA104" s="644"/>
      <c r="AB104" s="644"/>
      <c r="AC104" s="644"/>
      <c r="AD104" s="644"/>
      <c r="AE104" s="644"/>
      <c r="AF104" s="130"/>
      <c r="AI104" s="132"/>
      <c r="AJ104" s="631"/>
      <c r="AK104" s="631"/>
      <c r="AL104" s="89"/>
    </row>
    <row r="105" spans="2:38" ht="14.5" customHeight="1" x14ac:dyDescent="0.35">
      <c r="B105" s="646"/>
      <c r="D105" s="628" t="s">
        <v>231</v>
      </c>
      <c r="E105" s="628"/>
      <c r="F105" s="628"/>
      <c r="G105" s="628"/>
      <c r="H105" s="628"/>
      <c r="I105" s="628"/>
      <c r="J105" s="628"/>
      <c r="K105" s="628"/>
      <c r="L105" s="628"/>
      <c r="M105" s="628"/>
      <c r="N105" s="628"/>
      <c r="O105" s="628"/>
      <c r="P105" s="628"/>
      <c r="Q105" s="628"/>
      <c r="R105" s="628"/>
      <c r="S105" s="628"/>
      <c r="T105" s="628"/>
      <c r="U105" s="628"/>
      <c r="V105" s="629" t="s">
        <v>232</v>
      </c>
      <c r="W105" s="629"/>
      <c r="X105" s="629"/>
      <c r="Y105" s="629"/>
      <c r="Z105" s="629"/>
      <c r="AA105" s="629"/>
      <c r="AB105" s="629"/>
      <c r="AC105" s="629"/>
      <c r="AD105" s="629"/>
      <c r="AE105" s="629"/>
      <c r="AF105" s="91">
        <f>+AF103+1</f>
        <v>95</v>
      </c>
      <c r="AG105" s="630" t="s">
        <v>233</v>
      </c>
      <c r="AH105" s="630"/>
      <c r="AI105" s="132">
        <v>92</v>
      </c>
      <c r="AJ105" s="631"/>
      <c r="AK105" s="631"/>
      <c r="AL105" s="89" t="s">
        <v>97</v>
      </c>
    </row>
    <row r="106" spans="2:38" ht="14.5" customHeight="1" x14ac:dyDescent="0.35">
      <c r="B106" s="646"/>
      <c r="C106" s="132">
        <v>301</v>
      </c>
      <c r="D106" s="632" t="s">
        <v>234</v>
      </c>
      <c r="E106" s="633"/>
      <c r="F106" s="633"/>
      <c r="G106" s="633"/>
      <c r="H106" s="633"/>
      <c r="I106" s="633"/>
      <c r="J106" s="633"/>
      <c r="K106" s="633"/>
      <c r="L106" s="633"/>
      <c r="M106" s="633"/>
      <c r="N106" s="633"/>
      <c r="O106" s="634"/>
      <c r="P106" s="132">
        <v>306</v>
      </c>
      <c r="Q106" s="635"/>
      <c r="R106" s="636"/>
      <c r="S106" s="636"/>
      <c r="T106" s="636"/>
      <c r="U106" s="637"/>
      <c r="V106" s="629"/>
      <c r="W106" s="629"/>
      <c r="X106" s="629"/>
      <c r="Y106" s="629"/>
      <c r="Z106" s="629"/>
      <c r="AA106" s="629"/>
      <c r="AB106" s="629"/>
      <c r="AC106" s="629"/>
      <c r="AD106" s="629"/>
      <c r="AE106" s="629"/>
      <c r="AF106" s="91">
        <f>+AF105+1</f>
        <v>96</v>
      </c>
      <c r="AG106" s="630" t="s">
        <v>235</v>
      </c>
      <c r="AH106" s="630"/>
      <c r="AI106" s="132">
        <v>93</v>
      </c>
      <c r="AJ106" s="631"/>
      <c r="AK106" s="631"/>
      <c r="AL106" s="89" t="s">
        <v>97</v>
      </c>
    </row>
    <row r="107" spans="2:38" ht="15" customHeight="1" x14ac:dyDescent="0.35">
      <c r="B107" s="646"/>
      <c r="C107" s="130"/>
      <c r="D107" s="638" t="s">
        <v>236</v>
      </c>
      <c r="E107" s="638"/>
      <c r="F107" s="638"/>
      <c r="G107" s="638"/>
      <c r="H107" s="638"/>
      <c r="I107" s="638"/>
      <c r="J107" s="638"/>
      <c r="K107" s="638"/>
      <c r="L107" s="638"/>
      <c r="M107" s="638"/>
      <c r="N107" s="638"/>
      <c r="O107" s="638"/>
      <c r="P107" s="132"/>
      <c r="Q107" s="639"/>
      <c r="R107" s="639"/>
      <c r="S107" s="639"/>
      <c r="T107" s="639"/>
      <c r="U107" s="132"/>
      <c r="V107" s="629"/>
      <c r="W107" s="629"/>
      <c r="X107" s="629"/>
      <c r="Y107" s="629"/>
      <c r="Z107" s="629"/>
      <c r="AA107" s="629"/>
      <c r="AB107" s="629"/>
      <c r="AC107" s="629"/>
      <c r="AD107" s="629"/>
      <c r="AE107" s="629"/>
      <c r="AF107" s="91">
        <f>+AF106+1</f>
        <v>97</v>
      </c>
      <c r="AG107" s="630" t="s">
        <v>237</v>
      </c>
      <c r="AH107" s="630"/>
      <c r="AI107" s="132">
        <v>94</v>
      </c>
      <c r="AJ107" s="631"/>
      <c r="AK107" s="631"/>
      <c r="AL107" s="89" t="s">
        <v>118</v>
      </c>
    </row>
    <row r="108" spans="2:38" x14ac:dyDescent="0.35">
      <c r="B108" s="646"/>
      <c r="C108" s="653">
        <v>780</v>
      </c>
      <c r="D108" s="655" t="s">
        <v>238</v>
      </c>
      <c r="E108" s="655"/>
      <c r="F108" s="655"/>
      <c r="G108" s="655"/>
      <c r="H108" s="655"/>
      <c r="I108" s="655"/>
      <c r="J108" s="655"/>
      <c r="K108" s="655"/>
      <c r="L108" s="655"/>
      <c r="M108" s="655"/>
      <c r="N108" s="655"/>
      <c r="O108" s="655"/>
      <c r="P108" s="132"/>
      <c r="Q108" s="627" t="s">
        <v>239</v>
      </c>
      <c r="R108" s="627"/>
      <c r="S108" s="627"/>
      <c r="T108" s="627"/>
      <c r="U108" s="132"/>
      <c r="AG108" s="82"/>
      <c r="AH108" s="82"/>
      <c r="AJ108" s="82"/>
      <c r="AK108" s="82"/>
      <c r="AL108" s="82"/>
    </row>
    <row r="109" spans="2:38" ht="18.75" customHeight="1" x14ac:dyDescent="0.35">
      <c r="B109" s="646"/>
      <c r="C109" s="654"/>
      <c r="D109" s="655"/>
      <c r="E109" s="655"/>
      <c r="F109" s="655"/>
      <c r="G109" s="655"/>
      <c r="H109" s="655"/>
      <c r="I109" s="655"/>
      <c r="J109" s="655"/>
      <c r="K109" s="655"/>
      <c r="L109" s="655"/>
      <c r="M109" s="655"/>
      <c r="N109" s="655"/>
      <c r="O109" s="655"/>
      <c r="P109" s="132"/>
      <c r="Q109" s="627" t="s">
        <v>240</v>
      </c>
      <c r="R109" s="627"/>
      <c r="S109" s="627"/>
      <c r="T109" s="627"/>
      <c r="U109" s="132"/>
      <c r="W109" s="656" t="s">
        <v>241</v>
      </c>
      <c r="X109" s="656"/>
      <c r="Y109" s="656"/>
      <c r="Z109" s="656"/>
      <c r="AA109" s="656"/>
      <c r="AB109" s="656"/>
      <c r="AC109" s="656"/>
      <c r="AD109" s="656"/>
      <c r="AE109" s="656"/>
      <c r="AF109" s="656"/>
      <c r="AG109" s="656"/>
      <c r="AH109" s="656"/>
      <c r="AI109" s="656"/>
      <c r="AJ109" s="82"/>
      <c r="AK109" s="82"/>
      <c r="AL109" s="82"/>
    </row>
    <row r="110" spans="2:38" x14ac:dyDescent="0.35">
      <c r="B110" s="646"/>
      <c r="C110" s="654"/>
      <c r="D110" s="655"/>
      <c r="E110" s="655"/>
      <c r="F110" s="655"/>
      <c r="G110" s="655"/>
      <c r="H110" s="655"/>
      <c r="I110" s="655"/>
      <c r="J110" s="655"/>
      <c r="K110" s="655"/>
      <c r="L110" s="655"/>
      <c r="M110" s="655"/>
      <c r="N110" s="655"/>
      <c r="O110" s="655"/>
      <c r="P110" s="132"/>
      <c r="Q110" s="627" t="s">
        <v>242</v>
      </c>
      <c r="R110" s="627"/>
      <c r="S110" s="627"/>
      <c r="T110" s="627"/>
      <c r="U110" s="132"/>
      <c r="W110" s="278" t="s">
        <v>243</v>
      </c>
      <c r="AG110" s="82"/>
      <c r="AH110" s="82"/>
      <c r="AJ110" s="82"/>
      <c r="AK110" s="82"/>
      <c r="AL110" s="82"/>
    </row>
    <row r="111" spans="2:38" s="82" customFormat="1" x14ac:dyDescent="0.35"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I111" s="85"/>
    </row>
  </sheetData>
  <mergeCells count="380">
    <mergeCell ref="AN1:AP2"/>
    <mergeCell ref="B5:C7"/>
    <mergeCell ref="D5:S7"/>
    <mergeCell ref="T5:AE5"/>
    <mergeCell ref="AF5:AL7"/>
    <mergeCell ref="T6:Y6"/>
    <mergeCell ref="Z6:AE6"/>
    <mergeCell ref="T7:V7"/>
    <mergeCell ref="W7:Y7"/>
    <mergeCell ref="B8:B28"/>
    <mergeCell ref="C8:C21"/>
    <mergeCell ref="E8:S8"/>
    <mergeCell ref="U8:V8"/>
    <mergeCell ref="X8:Y8"/>
    <mergeCell ref="AA8:AB8"/>
    <mergeCell ref="AD8:AE8"/>
    <mergeCell ref="E10:S10"/>
    <mergeCell ref="B1:E1"/>
    <mergeCell ref="AA12:AB12"/>
    <mergeCell ref="AD12:AE12"/>
    <mergeCell ref="D13:D14"/>
    <mergeCell ref="E13:S14"/>
    <mergeCell ref="T13:T14"/>
    <mergeCell ref="U13:V14"/>
    <mergeCell ref="W13:W14"/>
    <mergeCell ref="X13:Y14"/>
    <mergeCell ref="T18:Y18"/>
    <mergeCell ref="AA18:AB18"/>
    <mergeCell ref="AD18:AE18"/>
    <mergeCell ref="E20:M20"/>
    <mergeCell ref="O20:S20"/>
    <mergeCell ref="T20:Y20"/>
    <mergeCell ref="AA20:AE20"/>
    <mergeCell ref="AG8:AK8"/>
    <mergeCell ref="E9:S9"/>
    <mergeCell ref="U9:V9"/>
    <mergeCell ref="X9:Y9"/>
    <mergeCell ref="AA9:AB9"/>
    <mergeCell ref="AD9:AE9"/>
    <mergeCell ref="AG9:AK9"/>
    <mergeCell ref="Z7:AB7"/>
    <mergeCell ref="AC7:AE7"/>
    <mergeCell ref="AG12:AK12"/>
    <mergeCell ref="T10:Y10"/>
    <mergeCell ref="Z10:AE10"/>
    <mergeCell ref="AG10:AK10"/>
    <mergeCell ref="E11:S11"/>
    <mergeCell ref="T11:Y11"/>
    <mergeCell ref="Z11:AB11"/>
    <mergeCell ref="AD11:AE11"/>
    <mergeCell ref="AG11:AK11"/>
    <mergeCell ref="E12:S12"/>
    <mergeCell ref="U12:V12"/>
    <mergeCell ref="X12:Y12"/>
    <mergeCell ref="AL13:AL14"/>
    <mergeCell ref="E15:S15"/>
    <mergeCell ref="T15:Y15"/>
    <mergeCell ref="Z15:AE15"/>
    <mergeCell ref="AG15:AK15"/>
    <mergeCell ref="E16:S16"/>
    <mergeCell ref="T16:Y16"/>
    <mergeCell ref="Z16:AB16"/>
    <mergeCell ref="AD16:AE16"/>
    <mergeCell ref="AG16:AK16"/>
    <mergeCell ref="Z13:Z14"/>
    <mergeCell ref="AA13:AB14"/>
    <mergeCell ref="AC13:AC14"/>
    <mergeCell ref="AD13:AE14"/>
    <mergeCell ref="AF13:AF14"/>
    <mergeCell ref="AG13:AK14"/>
    <mergeCell ref="AG18:AK18"/>
    <mergeCell ref="E19:AE19"/>
    <mergeCell ref="AG19:AK19"/>
    <mergeCell ref="E17:S17"/>
    <mergeCell ref="U17:V17"/>
    <mergeCell ref="X17:Y17"/>
    <mergeCell ref="AA17:AB17"/>
    <mergeCell ref="AD17:AE17"/>
    <mergeCell ref="AG17:AK17"/>
    <mergeCell ref="AG20:AK20"/>
    <mergeCell ref="E21:M21"/>
    <mergeCell ref="O21:S21"/>
    <mergeCell ref="T21:Y21"/>
    <mergeCell ref="AA21:AE21"/>
    <mergeCell ref="AG21:AK21"/>
    <mergeCell ref="C22:C27"/>
    <mergeCell ref="E22:M22"/>
    <mergeCell ref="O22:S22"/>
    <mergeCell ref="T22:Y22"/>
    <mergeCell ref="AA22:AE22"/>
    <mergeCell ref="AG22:AK22"/>
    <mergeCell ref="E23:AE23"/>
    <mergeCell ref="AG23:AK23"/>
    <mergeCell ref="E24:AE24"/>
    <mergeCell ref="AG24:AK24"/>
    <mergeCell ref="E27:M27"/>
    <mergeCell ref="O27:S27"/>
    <mergeCell ref="T27:Y27"/>
    <mergeCell ref="AG27:AK27"/>
    <mergeCell ref="E28:AE28"/>
    <mergeCell ref="AG28:AK28"/>
    <mergeCell ref="E25:AE25"/>
    <mergeCell ref="AG25:AK25"/>
    <mergeCell ref="E26:M26"/>
    <mergeCell ref="O26:S26"/>
    <mergeCell ref="T26:Y26"/>
    <mergeCell ref="AG26:AK26"/>
    <mergeCell ref="B29:B55"/>
    <mergeCell ref="E29:AE29"/>
    <mergeCell ref="AG29:AH29"/>
    <mergeCell ref="AJ29:AK29"/>
    <mergeCell ref="E30:AE30"/>
    <mergeCell ref="AG30:AH30"/>
    <mergeCell ref="E31:AE31"/>
    <mergeCell ref="AG31:AH31"/>
    <mergeCell ref="E32:AE32"/>
    <mergeCell ref="AG32:AH32"/>
    <mergeCell ref="E33:AE33"/>
    <mergeCell ref="AG33:AH33"/>
    <mergeCell ref="E34:AE34"/>
    <mergeCell ref="AG34:AH34"/>
    <mergeCell ref="C35:C54"/>
    <mergeCell ref="E35:AE35"/>
    <mergeCell ref="AG35:AH35"/>
    <mergeCell ref="E36:AE36"/>
    <mergeCell ref="AG36:AH36"/>
    <mergeCell ref="E37:AE37"/>
    <mergeCell ref="E41:AE41"/>
    <mergeCell ref="AG41:AH41"/>
    <mergeCell ref="E42:AE42"/>
    <mergeCell ref="AG42:AH42"/>
    <mergeCell ref="E43:AE43"/>
    <mergeCell ref="AG43:AH43"/>
    <mergeCell ref="AG37:AH37"/>
    <mergeCell ref="E38:AE38"/>
    <mergeCell ref="AG38:AH38"/>
    <mergeCell ref="E39:AE39"/>
    <mergeCell ref="AG39:AH39"/>
    <mergeCell ref="E40:AE40"/>
    <mergeCell ref="AG40:AH40"/>
    <mergeCell ref="E47:AE47"/>
    <mergeCell ref="AG47:AH47"/>
    <mergeCell ref="E48:AE48"/>
    <mergeCell ref="AG48:AH48"/>
    <mergeCell ref="E49:AE49"/>
    <mergeCell ref="AG49:AH49"/>
    <mergeCell ref="E44:AE44"/>
    <mergeCell ref="AG44:AH44"/>
    <mergeCell ref="E45:AE45"/>
    <mergeCell ref="AG45:AH45"/>
    <mergeCell ref="E46:AE46"/>
    <mergeCell ref="AG46:AH46"/>
    <mergeCell ref="E53:AE53"/>
    <mergeCell ref="AG53:AH53"/>
    <mergeCell ref="E54:AE54"/>
    <mergeCell ref="AG54:AH54"/>
    <mergeCell ref="E55:AE55"/>
    <mergeCell ref="AG55:AH55"/>
    <mergeCell ref="E50:AE50"/>
    <mergeCell ref="AG50:AH50"/>
    <mergeCell ref="E51:AE51"/>
    <mergeCell ref="AG51:AH51"/>
    <mergeCell ref="E52:AE52"/>
    <mergeCell ref="AG52:AH52"/>
    <mergeCell ref="E58:Z58"/>
    <mergeCell ref="AB58:AE58"/>
    <mergeCell ref="AG58:AH58"/>
    <mergeCell ref="AJ58:AK58"/>
    <mergeCell ref="E59:Z59"/>
    <mergeCell ref="AG59:AH59"/>
    <mergeCell ref="AJ59:AK59"/>
    <mergeCell ref="B56:B96"/>
    <mergeCell ref="E56:Z56"/>
    <mergeCell ref="AB56:AE56"/>
    <mergeCell ref="AG56:AH56"/>
    <mergeCell ref="AJ56:AK56"/>
    <mergeCell ref="C57:C81"/>
    <mergeCell ref="E57:Z57"/>
    <mergeCell ref="AB57:AE57"/>
    <mergeCell ref="AG57:AH57"/>
    <mergeCell ref="AJ57:AK57"/>
    <mergeCell ref="E62:Z62"/>
    <mergeCell ref="AB62:AE62"/>
    <mergeCell ref="AG62:AH62"/>
    <mergeCell ref="AJ62:AK62"/>
    <mergeCell ref="E63:Z63"/>
    <mergeCell ref="AB63:AE63"/>
    <mergeCell ref="AG63:AH63"/>
    <mergeCell ref="AJ63:AK63"/>
    <mergeCell ref="E60:Z60"/>
    <mergeCell ref="AB60:AE60"/>
    <mergeCell ref="AG60:AH60"/>
    <mergeCell ref="AJ60:AK60"/>
    <mergeCell ref="E61:Z61"/>
    <mergeCell ref="AB61:AE61"/>
    <mergeCell ref="AG61:AH61"/>
    <mergeCell ref="AJ61:AK61"/>
    <mergeCell ref="E66:Z66"/>
    <mergeCell ref="AB66:AE66"/>
    <mergeCell ref="AG66:AH66"/>
    <mergeCell ref="AJ66:AK66"/>
    <mergeCell ref="E67:Z67"/>
    <mergeCell ref="AB67:AE67"/>
    <mergeCell ref="AG67:AH67"/>
    <mergeCell ref="AJ67:AK67"/>
    <mergeCell ref="E64:Z64"/>
    <mergeCell ref="AB64:AE64"/>
    <mergeCell ref="AG64:AH64"/>
    <mergeCell ref="AJ64:AK64"/>
    <mergeCell ref="E65:Z65"/>
    <mergeCell ref="AB65:AE65"/>
    <mergeCell ref="AG65:AH65"/>
    <mergeCell ref="AJ65:AK65"/>
    <mergeCell ref="E70:Z70"/>
    <mergeCell ref="AB70:AE70"/>
    <mergeCell ref="AG70:AH70"/>
    <mergeCell ref="AJ70:AK70"/>
    <mergeCell ref="E71:Z71"/>
    <mergeCell ref="AB71:AE71"/>
    <mergeCell ref="AG71:AH71"/>
    <mergeCell ref="AJ71:AK71"/>
    <mergeCell ref="E68:Z68"/>
    <mergeCell ref="AB68:AE68"/>
    <mergeCell ref="AG68:AH68"/>
    <mergeCell ref="AJ68:AK68"/>
    <mergeCell ref="E69:Z69"/>
    <mergeCell ref="AB69:AE69"/>
    <mergeCell ref="AG69:AH69"/>
    <mergeCell ref="AJ69:AK69"/>
    <mergeCell ref="E74:Z74"/>
    <mergeCell ref="AB74:AE74"/>
    <mergeCell ref="AG74:AH74"/>
    <mergeCell ref="AJ74:AK74"/>
    <mergeCell ref="E75:Z75"/>
    <mergeCell ref="AB75:AE75"/>
    <mergeCell ref="AG75:AH75"/>
    <mergeCell ref="AJ75:AK75"/>
    <mergeCell ref="E72:Z72"/>
    <mergeCell ref="AB72:AE72"/>
    <mergeCell ref="AG72:AH72"/>
    <mergeCell ref="AJ72:AK72"/>
    <mergeCell ref="E73:Z73"/>
    <mergeCell ref="AB73:AE73"/>
    <mergeCell ref="AG73:AH73"/>
    <mergeCell ref="AJ73:AK73"/>
    <mergeCell ref="E78:AH78"/>
    <mergeCell ref="AJ78:AK78"/>
    <mergeCell ref="E79:O79"/>
    <mergeCell ref="Q79:U79"/>
    <mergeCell ref="V79:AE79"/>
    <mergeCell ref="AG79:AH79"/>
    <mergeCell ref="AJ79:AK79"/>
    <mergeCell ref="E76:O76"/>
    <mergeCell ref="Q76:U76"/>
    <mergeCell ref="V76:AE76"/>
    <mergeCell ref="AG76:AH76"/>
    <mergeCell ref="AJ76:AK76"/>
    <mergeCell ref="E77:O77"/>
    <mergeCell ref="Q77:U77"/>
    <mergeCell ref="V77:AE77"/>
    <mergeCell ref="AG77:AH77"/>
    <mergeCell ref="AJ77:AK77"/>
    <mergeCell ref="E80:O80"/>
    <mergeCell ref="Q80:U80"/>
    <mergeCell ref="V80:AE80"/>
    <mergeCell ref="AG80:AH80"/>
    <mergeCell ref="AJ80:AK80"/>
    <mergeCell ref="E81:O81"/>
    <mergeCell ref="Q81:U81"/>
    <mergeCell ref="V81:AE81"/>
    <mergeCell ref="AG81:AH81"/>
    <mergeCell ref="AJ81:AK81"/>
    <mergeCell ref="C82:C93"/>
    <mergeCell ref="E82:Z82"/>
    <mergeCell ref="AB82:AE82"/>
    <mergeCell ref="AG82:AH82"/>
    <mergeCell ref="AJ82:AK82"/>
    <mergeCell ref="E83:O83"/>
    <mergeCell ref="Q83:U83"/>
    <mergeCell ref="V83:AE83"/>
    <mergeCell ref="AG83:AH83"/>
    <mergeCell ref="AJ83:AK83"/>
    <mergeCell ref="E84:O84"/>
    <mergeCell ref="Q84:U84"/>
    <mergeCell ref="V84:AE84"/>
    <mergeCell ref="AG84:AH84"/>
    <mergeCell ref="AJ84:AK84"/>
    <mergeCell ref="E85:O85"/>
    <mergeCell ref="Q85:U85"/>
    <mergeCell ref="V85:AE85"/>
    <mergeCell ref="AG85:AH85"/>
    <mergeCell ref="AJ85:AK85"/>
    <mergeCell ref="E86:O86"/>
    <mergeCell ref="Q86:U86"/>
    <mergeCell ref="V86:AE86"/>
    <mergeCell ref="AG86:AH86"/>
    <mergeCell ref="AJ86:AK86"/>
    <mergeCell ref="E87:O87"/>
    <mergeCell ref="Q87:U87"/>
    <mergeCell ref="V87:AE87"/>
    <mergeCell ref="AG87:AH87"/>
    <mergeCell ref="AJ87:AK87"/>
    <mergeCell ref="E90:O90"/>
    <mergeCell ref="Q90:U90"/>
    <mergeCell ref="V90:AE90"/>
    <mergeCell ref="AG90:AH90"/>
    <mergeCell ref="AJ90:AK90"/>
    <mergeCell ref="E91:AH91"/>
    <mergeCell ref="AJ91:AK91"/>
    <mergeCell ref="E88:O88"/>
    <mergeCell ref="Q88:U88"/>
    <mergeCell ref="V88:AE88"/>
    <mergeCell ref="AG88:AH88"/>
    <mergeCell ref="AJ88:AK88"/>
    <mergeCell ref="E89:O89"/>
    <mergeCell ref="Q89:U89"/>
    <mergeCell ref="V89:AE89"/>
    <mergeCell ref="AG89:AH89"/>
    <mergeCell ref="AJ89:AK89"/>
    <mergeCell ref="E94:AH94"/>
    <mergeCell ref="AJ94:AK94"/>
    <mergeCell ref="E95:AH95"/>
    <mergeCell ref="AJ95:AK95"/>
    <mergeCell ref="E96:AH96"/>
    <mergeCell ref="AJ96:AK96"/>
    <mergeCell ref="E92:O92"/>
    <mergeCell ref="Q92:U92"/>
    <mergeCell ref="V92:AE92"/>
    <mergeCell ref="AG92:AH92"/>
    <mergeCell ref="AJ92:AK92"/>
    <mergeCell ref="E93:O93"/>
    <mergeCell ref="Q93:U93"/>
    <mergeCell ref="V93:AE93"/>
    <mergeCell ref="AG93:AH93"/>
    <mergeCell ref="AJ93:AK93"/>
    <mergeCell ref="B98:P98"/>
    <mergeCell ref="Q98:T98"/>
    <mergeCell ref="V98:AE98"/>
    <mergeCell ref="AG98:AH98"/>
    <mergeCell ref="AJ98:AK98"/>
    <mergeCell ref="L99:O99"/>
    <mergeCell ref="Q99:T99"/>
    <mergeCell ref="V99:AE99"/>
    <mergeCell ref="AG99:AH99"/>
    <mergeCell ref="AJ99:AK99"/>
    <mergeCell ref="C103:U103"/>
    <mergeCell ref="AG103:AH103"/>
    <mergeCell ref="AJ103:AK103"/>
    <mergeCell ref="D104:O104"/>
    <mergeCell ref="Q104:T104"/>
    <mergeCell ref="V104:AE104"/>
    <mergeCell ref="AJ104:AK104"/>
    <mergeCell ref="B101:B110"/>
    <mergeCell ref="D101:O101"/>
    <mergeCell ref="Q101:T101"/>
    <mergeCell ref="V101:AE103"/>
    <mergeCell ref="AG101:AH101"/>
    <mergeCell ref="AJ101:AK101"/>
    <mergeCell ref="D102:O102"/>
    <mergeCell ref="Q102:T102"/>
    <mergeCell ref="AG102:AH102"/>
    <mergeCell ref="AJ102:AK102"/>
    <mergeCell ref="AG107:AH107"/>
    <mergeCell ref="AJ107:AK107"/>
    <mergeCell ref="C108:C110"/>
    <mergeCell ref="D108:O110"/>
    <mergeCell ref="Q108:T108"/>
    <mergeCell ref="Q109:T109"/>
    <mergeCell ref="W109:AI109"/>
    <mergeCell ref="Q110:T110"/>
    <mergeCell ref="D105:U105"/>
    <mergeCell ref="V105:AE107"/>
    <mergeCell ref="AG105:AH105"/>
    <mergeCell ref="AJ105:AK105"/>
    <mergeCell ref="D106:O106"/>
    <mergeCell ref="Q106:U106"/>
    <mergeCell ref="AG106:AH106"/>
    <mergeCell ref="AJ106:AK106"/>
    <mergeCell ref="D107:O107"/>
    <mergeCell ref="Q107:T10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1DB9C-B32B-42D1-9325-9675FA37E0D0}">
  <sheetPr>
    <pageSetUpPr fitToPage="1"/>
  </sheetPr>
  <dimension ref="A1:V48"/>
  <sheetViews>
    <sheetView showGridLines="0" topLeftCell="A7" zoomScale="158" zoomScaleNormal="140" workbookViewId="0">
      <selection activeCell="D23" sqref="D23:E24"/>
    </sheetView>
  </sheetViews>
  <sheetFormatPr baseColWidth="10" defaultRowHeight="12" x14ac:dyDescent="0.3"/>
  <cols>
    <col min="1" max="1" width="1.453125" style="207" customWidth="1"/>
    <col min="2" max="2" width="6.1796875" style="207" customWidth="1"/>
    <col min="3" max="3" width="10.81640625" style="207" customWidth="1"/>
    <col min="4" max="4" width="10.26953125" style="207" customWidth="1"/>
    <col min="5" max="5" width="10.1796875" style="207" customWidth="1"/>
    <col min="6" max="6" width="18.7265625" style="207" customWidth="1"/>
    <col min="7" max="7" width="8.7265625" style="207" customWidth="1"/>
    <col min="8" max="8" width="14.54296875" style="207" customWidth="1"/>
    <col min="9" max="9" width="11" style="207" customWidth="1"/>
    <col min="10" max="10" width="12" style="207" customWidth="1"/>
    <col min="11" max="11" width="11.54296875" style="207" customWidth="1"/>
    <col min="12" max="12" width="13.7265625" style="207" customWidth="1"/>
    <col min="13" max="13" width="14" style="207" customWidth="1"/>
    <col min="14" max="14" width="15.81640625" style="207" customWidth="1"/>
    <col min="15" max="15" width="19" style="207" customWidth="1"/>
    <col min="16" max="16" width="14.54296875" style="207" customWidth="1"/>
    <col min="17" max="17" width="13.54296875" style="207" customWidth="1"/>
    <col min="18" max="18" width="10.26953125" style="207" customWidth="1"/>
    <col min="19" max="19" width="16.81640625" style="207" customWidth="1"/>
    <col min="20" max="256" width="11.453125" style="207"/>
    <col min="257" max="257" width="1.453125" style="207" customWidth="1"/>
    <col min="258" max="258" width="6.1796875" style="207" customWidth="1"/>
    <col min="259" max="259" width="9.453125" style="207" customWidth="1"/>
    <col min="260" max="260" width="11.453125" style="207"/>
    <col min="261" max="261" width="10.1796875" style="207" customWidth="1"/>
    <col min="262" max="262" width="18.7265625" style="207" customWidth="1"/>
    <col min="263" max="263" width="8.7265625" style="207" customWidth="1"/>
    <col min="264" max="264" width="14.54296875" style="207" customWidth="1"/>
    <col min="265" max="265" width="11" style="207" customWidth="1"/>
    <col min="266" max="266" width="12" style="207" customWidth="1"/>
    <col min="267" max="267" width="11.54296875" style="207" customWidth="1"/>
    <col min="268" max="268" width="13.7265625" style="207" customWidth="1"/>
    <col min="269" max="269" width="14" style="207" customWidth="1"/>
    <col min="270" max="270" width="15.81640625" style="207" customWidth="1"/>
    <col min="271" max="271" width="19" style="207" customWidth="1"/>
    <col min="272" max="272" width="14.54296875" style="207" customWidth="1"/>
    <col min="273" max="273" width="13.54296875" style="207" customWidth="1"/>
    <col min="274" max="274" width="11.453125" style="207"/>
    <col min="275" max="275" width="16.81640625" style="207" customWidth="1"/>
    <col min="276" max="512" width="11.453125" style="207"/>
    <col min="513" max="513" width="1.453125" style="207" customWidth="1"/>
    <col min="514" max="514" width="6.1796875" style="207" customWidth="1"/>
    <col min="515" max="515" width="9.453125" style="207" customWidth="1"/>
    <col min="516" max="516" width="11.453125" style="207"/>
    <col min="517" max="517" width="10.1796875" style="207" customWidth="1"/>
    <col min="518" max="518" width="18.7265625" style="207" customWidth="1"/>
    <col min="519" max="519" width="8.7265625" style="207" customWidth="1"/>
    <col min="520" max="520" width="14.54296875" style="207" customWidth="1"/>
    <col min="521" max="521" width="11" style="207" customWidth="1"/>
    <col min="522" max="522" width="12" style="207" customWidth="1"/>
    <col min="523" max="523" width="11.54296875" style="207" customWidth="1"/>
    <col min="524" max="524" width="13.7265625" style="207" customWidth="1"/>
    <col min="525" max="525" width="14" style="207" customWidth="1"/>
    <col min="526" max="526" width="15.81640625" style="207" customWidth="1"/>
    <col min="527" max="527" width="19" style="207" customWidth="1"/>
    <col min="528" max="528" width="14.54296875" style="207" customWidth="1"/>
    <col min="529" max="529" width="13.54296875" style="207" customWidth="1"/>
    <col min="530" max="530" width="11.453125" style="207"/>
    <col min="531" max="531" width="16.81640625" style="207" customWidth="1"/>
    <col min="532" max="768" width="11.453125" style="207"/>
    <col min="769" max="769" width="1.453125" style="207" customWidth="1"/>
    <col min="770" max="770" width="6.1796875" style="207" customWidth="1"/>
    <col min="771" max="771" width="9.453125" style="207" customWidth="1"/>
    <col min="772" max="772" width="11.453125" style="207"/>
    <col min="773" max="773" width="10.1796875" style="207" customWidth="1"/>
    <col min="774" max="774" width="18.7265625" style="207" customWidth="1"/>
    <col min="775" max="775" width="8.7265625" style="207" customWidth="1"/>
    <col min="776" max="776" width="14.54296875" style="207" customWidth="1"/>
    <col min="777" max="777" width="11" style="207" customWidth="1"/>
    <col min="778" max="778" width="12" style="207" customWidth="1"/>
    <col min="779" max="779" width="11.54296875" style="207" customWidth="1"/>
    <col min="780" max="780" width="13.7265625" style="207" customWidth="1"/>
    <col min="781" max="781" width="14" style="207" customWidth="1"/>
    <col min="782" max="782" width="15.81640625" style="207" customWidth="1"/>
    <col min="783" max="783" width="19" style="207" customWidth="1"/>
    <col min="784" max="784" width="14.54296875" style="207" customWidth="1"/>
    <col min="785" max="785" width="13.54296875" style="207" customWidth="1"/>
    <col min="786" max="786" width="11.453125" style="207"/>
    <col min="787" max="787" width="16.81640625" style="207" customWidth="1"/>
    <col min="788" max="1024" width="11.453125" style="207"/>
    <col min="1025" max="1025" width="1.453125" style="207" customWidth="1"/>
    <col min="1026" max="1026" width="6.1796875" style="207" customWidth="1"/>
    <col min="1027" max="1027" width="9.453125" style="207" customWidth="1"/>
    <col min="1028" max="1028" width="11.453125" style="207"/>
    <col min="1029" max="1029" width="10.1796875" style="207" customWidth="1"/>
    <col min="1030" max="1030" width="18.7265625" style="207" customWidth="1"/>
    <col min="1031" max="1031" width="8.7265625" style="207" customWidth="1"/>
    <col min="1032" max="1032" width="14.54296875" style="207" customWidth="1"/>
    <col min="1033" max="1033" width="11" style="207" customWidth="1"/>
    <col min="1034" max="1034" width="12" style="207" customWidth="1"/>
    <col min="1035" max="1035" width="11.54296875" style="207" customWidth="1"/>
    <col min="1036" max="1036" width="13.7265625" style="207" customWidth="1"/>
    <col min="1037" max="1037" width="14" style="207" customWidth="1"/>
    <col min="1038" max="1038" width="15.81640625" style="207" customWidth="1"/>
    <col min="1039" max="1039" width="19" style="207" customWidth="1"/>
    <col min="1040" max="1040" width="14.54296875" style="207" customWidth="1"/>
    <col min="1041" max="1041" width="13.54296875" style="207" customWidth="1"/>
    <col min="1042" max="1042" width="11.453125" style="207"/>
    <col min="1043" max="1043" width="16.81640625" style="207" customWidth="1"/>
    <col min="1044" max="1280" width="11.453125" style="207"/>
    <col min="1281" max="1281" width="1.453125" style="207" customWidth="1"/>
    <col min="1282" max="1282" width="6.1796875" style="207" customWidth="1"/>
    <col min="1283" max="1283" width="9.453125" style="207" customWidth="1"/>
    <col min="1284" max="1284" width="11.453125" style="207"/>
    <col min="1285" max="1285" width="10.1796875" style="207" customWidth="1"/>
    <col min="1286" max="1286" width="18.7265625" style="207" customWidth="1"/>
    <col min="1287" max="1287" width="8.7265625" style="207" customWidth="1"/>
    <col min="1288" max="1288" width="14.54296875" style="207" customWidth="1"/>
    <col min="1289" max="1289" width="11" style="207" customWidth="1"/>
    <col min="1290" max="1290" width="12" style="207" customWidth="1"/>
    <col min="1291" max="1291" width="11.54296875" style="207" customWidth="1"/>
    <col min="1292" max="1292" width="13.7265625" style="207" customWidth="1"/>
    <col min="1293" max="1293" width="14" style="207" customWidth="1"/>
    <col min="1294" max="1294" width="15.81640625" style="207" customWidth="1"/>
    <col min="1295" max="1295" width="19" style="207" customWidth="1"/>
    <col min="1296" max="1296" width="14.54296875" style="207" customWidth="1"/>
    <col min="1297" max="1297" width="13.54296875" style="207" customWidth="1"/>
    <col min="1298" max="1298" width="11.453125" style="207"/>
    <col min="1299" max="1299" width="16.81640625" style="207" customWidth="1"/>
    <col min="1300" max="1536" width="11.453125" style="207"/>
    <col min="1537" max="1537" width="1.453125" style="207" customWidth="1"/>
    <col min="1538" max="1538" width="6.1796875" style="207" customWidth="1"/>
    <col min="1539" max="1539" width="9.453125" style="207" customWidth="1"/>
    <col min="1540" max="1540" width="11.453125" style="207"/>
    <col min="1541" max="1541" width="10.1796875" style="207" customWidth="1"/>
    <col min="1542" max="1542" width="18.7265625" style="207" customWidth="1"/>
    <col min="1543" max="1543" width="8.7265625" style="207" customWidth="1"/>
    <col min="1544" max="1544" width="14.54296875" style="207" customWidth="1"/>
    <col min="1545" max="1545" width="11" style="207" customWidth="1"/>
    <col min="1546" max="1546" width="12" style="207" customWidth="1"/>
    <col min="1547" max="1547" width="11.54296875" style="207" customWidth="1"/>
    <col min="1548" max="1548" width="13.7265625" style="207" customWidth="1"/>
    <col min="1549" max="1549" width="14" style="207" customWidth="1"/>
    <col min="1550" max="1550" width="15.81640625" style="207" customWidth="1"/>
    <col min="1551" max="1551" width="19" style="207" customWidth="1"/>
    <col min="1552" max="1552" width="14.54296875" style="207" customWidth="1"/>
    <col min="1553" max="1553" width="13.54296875" style="207" customWidth="1"/>
    <col min="1554" max="1554" width="11.453125" style="207"/>
    <col min="1555" max="1555" width="16.81640625" style="207" customWidth="1"/>
    <col min="1556" max="1792" width="11.453125" style="207"/>
    <col min="1793" max="1793" width="1.453125" style="207" customWidth="1"/>
    <col min="1794" max="1794" width="6.1796875" style="207" customWidth="1"/>
    <col min="1795" max="1795" width="9.453125" style="207" customWidth="1"/>
    <col min="1796" max="1796" width="11.453125" style="207"/>
    <col min="1797" max="1797" width="10.1796875" style="207" customWidth="1"/>
    <col min="1798" max="1798" width="18.7265625" style="207" customWidth="1"/>
    <col min="1799" max="1799" width="8.7265625" style="207" customWidth="1"/>
    <col min="1800" max="1800" width="14.54296875" style="207" customWidth="1"/>
    <col min="1801" max="1801" width="11" style="207" customWidth="1"/>
    <col min="1802" max="1802" width="12" style="207" customWidth="1"/>
    <col min="1803" max="1803" width="11.54296875" style="207" customWidth="1"/>
    <col min="1804" max="1804" width="13.7265625" style="207" customWidth="1"/>
    <col min="1805" max="1805" width="14" style="207" customWidth="1"/>
    <col min="1806" max="1806" width="15.81640625" style="207" customWidth="1"/>
    <col min="1807" max="1807" width="19" style="207" customWidth="1"/>
    <col min="1808" max="1808" width="14.54296875" style="207" customWidth="1"/>
    <col min="1809" max="1809" width="13.54296875" style="207" customWidth="1"/>
    <col min="1810" max="1810" width="11.453125" style="207"/>
    <col min="1811" max="1811" width="16.81640625" style="207" customWidth="1"/>
    <col min="1812" max="2048" width="11.453125" style="207"/>
    <col min="2049" max="2049" width="1.453125" style="207" customWidth="1"/>
    <col min="2050" max="2050" width="6.1796875" style="207" customWidth="1"/>
    <col min="2051" max="2051" width="9.453125" style="207" customWidth="1"/>
    <col min="2052" max="2052" width="11.453125" style="207"/>
    <col min="2053" max="2053" width="10.1796875" style="207" customWidth="1"/>
    <col min="2054" max="2054" width="18.7265625" style="207" customWidth="1"/>
    <col min="2055" max="2055" width="8.7265625" style="207" customWidth="1"/>
    <col min="2056" max="2056" width="14.54296875" style="207" customWidth="1"/>
    <col min="2057" max="2057" width="11" style="207" customWidth="1"/>
    <col min="2058" max="2058" width="12" style="207" customWidth="1"/>
    <col min="2059" max="2059" width="11.54296875" style="207" customWidth="1"/>
    <col min="2060" max="2060" width="13.7265625" style="207" customWidth="1"/>
    <col min="2061" max="2061" width="14" style="207" customWidth="1"/>
    <col min="2062" max="2062" width="15.81640625" style="207" customWidth="1"/>
    <col min="2063" max="2063" width="19" style="207" customWidth="1"/>
    <col min="2064" max="2064" width="14.54296875" style="207" customWidth="1"/>
    <col min="2065" max="2065" width="13.54296875" style="207" customWidth="1"/>
    <col min="2066" max="2066" width="11.453125" style="207"/>
    <col min="2067" max="2067" width="16.81640625" style="207" customWidth="1"/>
    <col min="2068" max="2304" width="11.453125" style="207"/>
    <col min="2305" max="2305" width="1.453125" style="207" customWidth="1"/>
    <col min="2306" max="2306" width="6.1796875" style="207" customWidth="1"/>
    <col min="2307" max="2307" width="9.453125" style="207" customWidth="1"/>
    <col min="2308" max="2308" width="11.453125" style="207"/>
    <col min="2309" max="2309" width="10.1796875" style="207" customWidth="1"/>
    <col min="2310" max="2310" width="18.7265625" style="207" customWidth="1"/>
    <col min="2311" max="2311" width="8.7265625" style="207" customWidth="1"/>
    <col min="2312" max="2312" width="14.54296875" style="207" customWidth="1"/>
    <col min="2313" max="2313" width="11" style="207" customWidth="1"/>
    <col min="2314" max="2314" width="12" style="207" customWidth="1"/>
    <col min="2315" max="2315" width="11.54296875" style="207" customWidth="1"/>
    <col min="2316" max="2316" width="13.7265625" style="207" customWidth="1"/>
    <col min="2317" max="2317" width="14" style="207" customWidth="1"/>
    <col min="2318" max="2318" width="15.81640625" style="207" customWidth="1"/>
    <col min="2319" max="2319" width="19" style="207" customWidth="1"/>
    <col min="2320" max="2320" width="14.54296875" style="207" customWidth="1"/>
    <col min="2321" max="2321" width="13.54296875" style="207" customWidth="1"/>
    <col min="2322" max="2322" width="11.453125" style="207"/>
    <col min="2323" max="2323" width="16.81640625" style="207" customWidth="1"/>
    <col min="2324" max="2560" width="11.453125" style="207"/>
    <col min="2561" max="2561" width="1.453125" style="207" customWidth="1"/>
    <col min="2562" max="2562" width="6.1796875" style="207" customWidth="1"/>
    <col min="2563" max="2563" width="9.453125" style="207" customWidth="1"/>
    <col min="2564" max="2564" width="11.453125" style="207"/>
    <col min="2565" max="2565" width="10.1796875" style="207" customWidth="1"/>
    <col min="2566" max="2566" width="18.7265625" style="207" customWidth="1"/>
    <col min="2567" max="2567" width="8.7265625" style="207" customWidth="1"/>
    <col min="2568" max="2568" width="14.54296875" style="207" customWidth="1"/>
    <col min="2569" max="2569" width="11" style="207" customWidth="1"/>
    <col min="2570" max="2570" width="12" style="207" customWidth="1"/>
    <col min="2571" max="2571" width="11.54296875" style="207" customWidth="1"/>
    <col min="2572" max="2572" width="13.7265625" style="207" customWidth="1"/>
    <col min="2573" max="2573" width="14" style="207" customWidth="1"/>
    <col min="2574" max="2574" width="15.81640625" style="207" customWidth="1"/>
    <col min="2575" max="2575" width="19" style="207" customWidth="1"/>
    <col min="2576" max="2576" width="14.54296875" style="207" customWidth="1"/>
    <col min="2577" max="2577" width="13.54296875" style="207" customWidth="1"/>
    <col min="2578" max="2578" width="11.453125" style="207"/>
    <col min="2579" max="2579" width="16.81640625" style="207" customWidth="1"/>
    <col min="2580" max="2816" width="11.453125" style="207"/>
    <col min="2817" max="2817" width="1.453125" style="207" customWidth="1"/>
    <col min="2818" max="2818" width="6.1796875" style="207" customWidth="1"/>
    <col min="2819" max="2819" width="9.453125" style="207" customWidth="1"/>
    <col min="2820" max="2820" width="11.453125" style="207"/>
    <col min="2821" max="2821" width="10.1796875" style="207" customWidth="1"/>
    <col min="2822" max="2822" width="18.7265625" style="207" customWidth="1"/>
    <col min="2823" max="2823" width="8.7265625" style="207" customWidth="1"/>
    <col min="2824" max="2824" width="14.54296875" style="207" customWidth="1"/>
    <col min="2825" max="2825" width="11" style="207" customWidth="1"/>
    <col min="2826" max="2826" width="12" style="207" customWidth="1"/>
    <col min="2827" max="2827" width="11.54296875" style="207" customWidth="1"/>
    <col min="2828" max="2828" width="13.7265625" style="207" customWidth="1"/>
    <col min="2829" max="2829" width="14" style="207" customWidth="1"/>
    <col min="2830" max="2830" width="15.81640625" style="207" customWidth="1"/>
    <col min="2831" max="2831" width="19" style="207" customWidth="1"/>
    <col min="2832" max="2832" width="14.54296875" style="207" customWidth="1"/>
    <col min="2833" max="2833" width="13.54296875" style="207" customWidth="1"/>
    <col min="2834" max="2834" width="11.453125" style="207"/>
    <col min="2835" max="2835" width="16.81640625" style="207" customWidth="1"/>
    <col min="2836" max="3072" width="11.453125" style="207"/>
    <col min="3073" max="3073" width="1.453125" style="207" customWidth="1"/>
    <col min="3074" max="3074" width="6.1796875" style="207" customWidth="1"/>
    <col min="3075" max="3075" width="9.453125" style="207" customWidth="1"/>
    <col min="3076" max="3076" width="11.453125" style="207"/>
    <col min="3077" max="3077" width="10.1796875" style="207" customWidth="1"/>
    <col min="3078" max="3078" width="18.7265625" style="207" customWidth="1"/>
    <col min="3079" max="3079" width="8.7265625" style="207" customWidth="1"/>
    <col min="3080" max="3080" width="14.54296875" style="207" customWidth="1"/>
    <col min="3081" max="3081" width="11" style="207" customWidth="1"/>
    <col min="3082" max="3082" width="12" style="207" customWidth="1"/>
    <col min="3083" max="3083" width="11.54296875" style="207" customWidth="1"/>
    <col min="3084" max="3084" width="13.7265625" style="207" customWidth="1"/>
    <col min="3085" max="3085" width="14" style="207" customWidth="1"/>
    <col min="3086" max="3086" width="15.81640625" style="207" customWidth="1"/>
    <col min="3087" max="3087" width="19" style="207" customWidth="1"/>
    <col min="3088" max="3088" width="14.54296875" style="207" customWidth="1"/>
    <col min="3089" max="3089" width="13.54296875" style="207" customWidth="1"/>
    <col min="3090" max="3090" width="11.453125" style="207"/>
    <col min="3091" max="3091" width="16.81640625" style="207" customWidth="1"/>
    <col min="3092" max="3328" width="11.453125" style="207"/>
    <col min="3329" max="3329" width="1.453125" style="207" customWidth="1"/>
    <col min="3330" max="3330" width="6.1796875" style="207" customWidth="1"/>
    <col min="3331" max="3331" width="9.453125" style="207" customWidth="1"/>
    <col min="3332" max="3332" width="11.453125" style="207"/>
    <col min="3333" max="3333" width="10.1796875" style="207" customWidth="1"/>
    <col min="3334" max="3334" width="18.7265625" style="207" customWidth="1"/>
    <col min="3335" max="3335" width="8.7265625" style="207" customWidth="1"/>
    <col min="3336" max="3336" width="14.54296875" style="207" customWidth="1"/>
    <col min="3337" max="3337" width="11" style="207" customWidth="1"/>
    <col min="3338" max="3338" width="12" style="207" customWidth="1"/>
    <col min="3339" max="3339" width="11.54296875" style="207" customWidth="1"/>
    <col min="3340" max="3340" width="13.7265625" style="207" customWidth="1"/>
    <col min="3341" max="3341" width="14" style="207" customWidth="1"/>
    <col min="3342" max="3342" width="15.81640625" style="207" customWidth="1"/>
    <col min="3343" max="3343" width="19" style="207" customWidth="1"/>
    <col min="3344" max="3344" width="14.54296875" style="207" customWidth="1"/>
    <col min="3345" max="3345" width="13.54296875" style="207" customWidth="1"/>
    <col min="3346" max="3346" width="11.453125" style="207"/>
    <col min="3347" max="3347" width="16.81640625" style="207" customWidth="1"/>
    <col min="3348" max="3584" width="11.453125" style="207"/>
    <col min="3585" max="3585" width="1.453125" style="207" customWidth="1"/>
    <col min="3586" max="3586" width="6.1796875" style="207" customWidth="1"/>
    <col min="3587" max="3587" width="9.453125" style="207" customWidth="1"/>
    <col min="3588" max="3588" width="11.453125" style="207"/>
    <col min="3589" max="3589" width="10.1796875" style="207" customWidth="1"/>
    <col min="3590" max="3590" width="18.7265625" style="207" customWidth="1"/>
    <col min="3591" max="3591" width="8.7265625" style="207" customWidth="1"/>
    <col min="3592" max="3592" width="14.54296875" style="207" customWidth="1"/>
    <col min="3593" max="3593" width="11" style="207" customWidth="1"/>
    <col min="3594" max="3594" width="12" style="207" customWidth="1"/>
    <col min="3595" max="3595" width="11.54296875" style="207" customWidth="1"/>
    <col min="3596" max="3596" width="13.7265625" style="207" customWidth="1"/>
    <col min="3597" max="3597" width="14" style="207" customWidth="1"/>
    <col min="3598" max="3598" width="15.81640625" style="207" customWidth="1"/>
    <col min="3599" max="3599" width="19" style="207" customWidth="1"/>
    <col min="3600" max="3600" width="14.54296875" style="207" customWidth="1"/>
    <col min="3601" max="3601" width="13.54296875" style="207" customWidth="1"/>
    <col min="3602" max="3602" width="11.453125" style="207"/>
    <col min="3603" max="3603" width="16.81640625" style="207" customWidth="1"/>
    <col min="3604" max="3840" width="11.453125" style="207"/>
    <col min="3841" max="3841" width="1.453125" style="207" customWidth="1"/>
    <col min="3842" max="3842" width="6.1796875" style="207" customWidth="1"/>
    <col min="3843" max="3843" width="9.453125" style="207" customWidth="1"/>
    <col min="3844" max="3844" width="11.453125" style="207"/>
    <col min="3845" max="3845" width="10.1796875" style="207" customWidth="1"/>
    <col min="3846" max="3846" width="18.7265625" style="207" customWidth="1"/>
    <col min="3847" max="3847" width="8.7265625" style="207" customWidth="1"/>
    <col min="3848" max="3848" width="14.54296875" style="207" customWidth="1"/>
    <col min="3849" max="3849" width="11" style="207" customWidth="1"/>
    <col min="3850" max="3850" width="12" style="207" customWidth="1"/>
    <col min="3851" max="3851" width="11.54296875" style="207" customWidth="1"/>
    <col min="3852" max="3852" width="13.7265625" style="207" customWidth="1"/>
    <col min="3853" max="3853" width="14" style="207" customWidth="1"/>
    <col min="3854" max="3854" width="15.81640625" style="207" customWidth="1"/>
    <col min="3855" max="3855" width="19" style="207" customWidth="1"/>
    <col min="3856" max="3856" width="14.54296875" style="207" customWidth="1"/>
    <col min="3857" max="3857" width="13.54296875" style="207" customWidth="1"/>
    <col min="3858" max="3858" width="11.453125" style="207"/>
    <col min="3859" max="3859" width="16.81640625" style="207" customWidth="1"/>
    <col min="3860" max="4096" width="11.453125" style="207"/>
    <col min="4097" max="4097" width="1.453125" style="207" customWidth="1"/>
    <col min="4098" max="4098" width="6.1796875" style="207" customWidth="1"/>
    <col min="4099" max="4099" width="9.453125" style="207" customWidth="1"/>
    <col min="4100" max="4100" width="11.453125" style="207"/>
    <col min="4101" max="4101" width="10.1796875" style="207" customWidth="1"/>
    <col min="4102" max="4102" width="18.7265625" style="207" customWidth="1"/>
    <col min="4103" max="4103" width="8.7265625" style="207" customWidth="1"/>
    <col min="4104" max="4104" width="14.54296875" style="207" customWidth="1"/>
    <col min="4105" max="4105" width="11" style="207" customWidth="1"/>
    <col min="4106" max="4106" width="12" style="207" customWidth="1"/>
    <col min="4107" max="4107" width="11.54296875" style="207" customWidth="1"/>
    <col min="4108" max="4108" width="13.7265625" style="207" customWidth="1"/>
    <col min="4109" max="4109" width="14" style="207" customWidth="1"/>
    <col min="4110" max="4110" width="15.81640625" style="207" customWidth="1"/>
    <col min="4111" max="4111" width="19" style="207" customWidth="1"/>
    <col min="4112" max="4112" width="14.54296875" style="207" customWidth="1"/>
    <col min="4113" max="4113" width="13.54296875" style="207" customWidth="1"/>
    <col min="4114" max="4114" width="11.453125" style="207"/>
    <col min="4115" max="4115" width="16.81640625" style="207" customWidth="1"/>
    <col min="4116" max="4352" width="11.453125" style="207"/>
    <col min="4353" max="4353" width="1.453125" style="207" customWidth="1"/>
    <col min="4354" max="4354" width="6.1796875" style="207" customWidth="1"/>
    <col min="4355" max="4355" width="9.453125" style="207" customWidth="1"/>
    <col min="4356" max="4356" width="11.453125" style="207"/>
    <col min="4357" max="4357" width="10.1796875" style="207" customWidth="1"/>
    <col min="4358" max="4358" width="18.7265625" style="207" customWidth="1"/>
    <col min="4359" max="4359" width="8.7265625" style="207" customWidth="1"/>
    <col min="4360" max="4360" width="14.54296875" style="207" customWidth="1"/>
    <col min="4361" max="4361" width="11" style="207" customWidth="1"/>
    <col min="4362" max="4362" width="12" style="207" customWidth="1"/>
    <col min="4363" max="4363" width="11.54296875" style="207" customWidth="1"/>
    <col min="4364" max="4364" width="13.7265625" style="207" customWidth="1"/>
    <col min="4365" max="4365" width="14" style="207" customWidth="1"/>
    <col min="4366" max="4366" width="15.81640625" style="207" customWidth="1"/>
    <col min="4367" max="4367" width="19" style="207" customWidth="1"/>
    <col min="4368" max="4368" width="14.54296875" style="207" customWidth="1"/>
    <col min="4369" max="4369" width="13.54296875" style="207" customWidth="1"/>
    <col min="4370" max="4370" width="11.453125" style="207"/>
    <col min="4371" max="4371" width="16.81640625" style="207" customWidth="1"/>
    <col min="4372" max="4608" width="11.453125" style="207"/>
    <col min="4609" max="4609" width="1.453125" style="207" customWidth="1"/>
    <col min="4610" max="4610" width="6.1796875" style="207" customWidth="1"/>
    <col min="4611" max="4611" width="9.453125" style="207" customWidth="1"/>
    <col min="4612" max="4612" width="11.453125" style="207"/>
    <col min="4613" max="4613" width="10.1796875" style="207" customWidth="1"/>
    <col min="4614" max="4614" width="18.7265625" style="207" customWidth="1"/>
    <col min="4615" max="4615" width="8.7265625" style="207" customWidth="1"/>
    <col min="4616" max="4616" width="14.54296875" style="207" customWidth="1"/>
    <col min="4617" max="4617" width="11" style="207" customWidth="1"/>
    <col min="4618" max="4618" width="12" style="207" customWidth="1"/>
    <col min="4619" max="4619" width="11.54296875" style="207" customWidth="1"/>
    <col min="4620" max="4620" width="13.7265625" style="207" customWidth="1"/>
    <col min="4621" max="4621" width="14" style="207" customWidth="1"/>
    <col min="4622" max="4622" width="15.81640625" style="207" customWidth="1"/>
    <col min="4623" max="4623" width="19" style="207" customWidth="1"/>
    <col min="4624" max="4624" width="14.54296875" style="207" customWidth="1"/>
    <col min="4625" max="4625" width="13.54296875" style="207" customWidth="1"/>
    <col min="4626" max="4626" width="11.453125" style="207"/>
    <col min="4627" max="4627" width="16.81640625" style="207" customWidth="1"/>
    <col min="4628" max="4864" width="11.453125" style="207"/>
    <col min="4865" max="4865" width="1.453125" style="207" customWidth="1"/>
    <col min="4866" max="4866" width="6.1796875" style="207" customWidth="1"/>
    <col min="4867" max="4867" width="9.453125" style="207" customWidth="1"/>
    <col min="4868" max="4868" width="11.453125" style="207"/>
    <col min="4869" max="4869" width="10.1796875" style="207" customWidth="1"/>
    <col min="4870" max="4870" width="18.7265625" style="207" customWidth="1"/>
    <col min="4871" max="4871" width="8.7265625" style="207" customWidth="1"/>
    <col min="4872" max="4872" width="14.54296875" style="207" customWidth="1"/>
    <col min="4873" max="4873" width="11" style="207" customWidth="1"/>
    <col min="4874" max="4874" width="12" style="207" customWidth="1"/>
    <col min="4875" max="4875" width="11.54296875" style="207" customWidth="1"/>
    <col min="4876" max="4876" width="13.7265625" style="207" customWidth="1"/>
    <col min="4877" max="4877" width="14" style="207" customWidth="1"/>
    <col min="4878" max="4878" width="15.81640625" style="207" customWidth="1"/>
    <col min="4879" max="4879" width="19" style="207" customWidth="1"/>
    <col min="4880" max="4880" width="14.54296875" style="207" customWidth="1"/>
    <col min="4881" max="4881" width="13.54296875" style="207" customWidth="1"/>
    <col min="4882" max="4882" width="11.453125" style="207"/>
    <col min="4883" max="4883" width="16.81640625" style="207" customWidth="1"/>
    <col min="4884" max="5120" width="11.453125" style="207"/>
    <col min="5121" max="5121" width="1.453125" style="207" customWidth="1"/>
    <col min="5122" max="5122" width="6.1796875" style="207" customWidth="1"/>
    <col min="5123" max="5123" width="9.453125" style="207" customWidth="1"/>
    <col min="5124" max="5124" width="11.453125" style="207"/>
    <col min="5125" max="5125" width="10.1796875" style="207" customWidth="1"/>
    <col min="5126" max="5126" width="18.7265625" style="207" customWidth="1"/>
    <col min="5127" max="5127" width="8.7265625" style="207" customWidth="1"/>
    <col min="5128" max="5128" width="14.54296875" style="207" customWidth="1"/>
    <col min="5129" max="5129" width="11" style="207" customWidth="1"/>
    <col min="5130" max="5130" width="12" style="207" customWidth="1"/>
    <col min="5131" max="5131" width="11.54296875" style="207" customWidth="1"/>
    <col min="5132" max="5132" width="13.7265625" style="207" customWidth="1"/>
    <col min="5133" max="5133" width="14" style="207" customWidth="1"/>
    <col min="5134" max="5134" width="15.81640625" style="207" customWidth="1"/>
    <col min="5135" max="5135" width="19" style="207" customWidth="1"/>
    <col min="5136" max="5136" width="14.54296875" style="207" customWidth="1"/>
    <col min="5137" max="5137" width="13.54296875" style="207" customWidth="1"/>
    <col min="5138" max="5138" width="11.453125" style="207"/>
    <col min="5139" max="5139" width="16.81640625" style="207" customWidth="1"/>
    <col min="5140" max="5376" width="11.453125" style="207"/>
    <col min="5377" max="5377" width="1.453125" style="207" customWidth="1"/>
    <col min="5378" max="5378" width="6.1796875" style="207" customWidth="1"/>
    <col min="5379" max="5379" width="9.453125" style="207" customWidth="1"/>
    <col min="5380" max="5380" width="11.453125" style="207"/>
    <col min="5381" max="5381" width="10.1796875" style="207" customWidth="1"/>
    <col min="5382" max="5382" width="18.7265625" style="207" customWidth="1"/>
    <col min="5383" max="5383" width="8.7265625" style="207" customWidth="1"/>
    <col min="5384" max="5384" width="14.54296875" style="207" customWidth="1"/>
    <col min="5385" max="5385" width="11" style="207" customWidth="1"/>
    <col min="5386" max="5386" width="12" style="207" customWidth="1"/>
    <col min="5387" max="5387" width="11.54296875" style="207" customWidth="1"/>
    <col min="5388" max="5388" width="13.7265625" style="207" customWidth="1"/>
    <col min="5389" max="5389" width="14" style="207" customWidth="1"/>
    <col min="5390" max="5390" width="15.81640625" style="207" customWidth="1"/>
    <col min="5391" max="5391" width="19" style="207" customWidth="1"/>
    <col min="5392" max="5392" width="14.54296875" style="207" customWidth="1"/>
    <col min="5393" max="5393" width="13.54296875" style="207" customWidth="1"/>
    <col min="5394" max="5394" width="11.453125" style="207"/>
    <col min="5395" max="5395" width="16.81640625" style="207" customWidth="1"/>
    <col min="5396" max="5632" width="11.453125" style="207"/>
    <col min="5633" max="5633" width="1.453125" style="207" customWidth="1"/>
    <col min="5634" max="5634" width="6.1796875" style="207" customWidth="1"/>
    <col min="5635" max="5635" width="9.453125" style="207" customWidth="1"/>
    <col min="5636" max="5636" width="11.453125" style="207"/>
    <col min="5637" max="5637" width="10.1796875" style="207" customWidth="1"/>
    <col min="5638" max="5638" width="18.7265625" style="207" customWidth="1"/>
    <col min="5639" max="5639" width="8.7265625" style="207" customWidth="1"/>
    <col min="5640" max="5640" width="14.54296875" style="207" customWidth="1"/>
    <col min="5641" max="5641" width="11" style="207" customWidth="1"/>
    <col min="5642" max="5642" width="12" style="207" customWidth="1"/>
    <col min="5643" max="5643" width="11.54296875" style="207" customWidth="1"/>
    <col min="5644" max="5644" width="13.7265625" style="207" customWidth="1"/>
    <col min="5645" max="5645" width="14" style="207" customWidth="1"/>
    <col min="5646" max="5646" width="15.81640625" style="207" customWidth="1"/>
    <col min="5647" max="5647" width="19" style="207" customWidth="1"/>
    <col min="5648" max="5648" width="14.54296875" style="207" customWidth="1"/>
    <col min="5649" max="5649" width="13.54296875" style="207" customWidth="1"/>
    <col min="5650" max="5650" width="11.453125" style="207"/>
    <col min="5651" max="5651" width="16.81640625" style="207" customWidth="1"/>
    <col min="5652" max="5888" width="11.453125" style="207"/>
    <col min="5889" max="5889" width="1.453125" style="207" customWidth="1"/>
    <col min="5890" max="5890" width="6.1796875" style="207" customWidth="1"/>
    <col min="5891" max="5891" width="9.453125" style="207" customWidth="1"/>
    <col min="5892" max="5892" width="11.453125" style="207"/>
    <col min="5893" max="5893" width="10.1796875" style="207" customWidth="1"/>
    <col min="5894" max="5894" width="18.7265625" style="207" customWidth="1"/>
    <col min="5895" max="5895" width="8.7265625" style="207" customWidth="1"/>
    <col min="5896" max="5896" width="14.54296875" style="207" customWidth="1"/>
    <col min="5897" max="5897" width="11" style="207" customWidth="1"/>
    <col min="5898" max="5898" width="12" style="207" customWidth="1"/>
    <col min="5899" max="5899" width="11.54296875" style="207" customWidth="1"/>
    <col min="5900" max="5900" width="13.7265625" style="207" customWidth="1"/>
    <col min="5901" max="5901" width="14" style="207" customWidth="1"/>
    <col min="5902" max="5902" width="15.81640625" style="207" customWidth="1"/>
    <col min="5903" max="5903" width="19" style="207" customWidth="1"/>
    <col min="5904" max="5904" width="14.54296875" style="207" customWidth="1"/>
    <col min="5905" max="5905" width="13.54296875" style="207" customWidth="1"/>
    <col min="5906" max="5906" width="11.453125" style="207"/>
    <col min="5907" max="5907" width="16.81640625" style="207" customWidth="1"/>
    <col min="5908" max="6144" width="11.453125" style="207"/>
    <col min="6145" max="6145" width="1.453125" style="207" customWidth="1"/>
    <col min="6146" max="6146" width="6.1796875" style="207" customWidth="1"/>
    <col min="6147" max="6147" width="9.453125" style="207" customWidth="1"/>
    <col min="6148" max="6148" width="11.453125" style="207"/>
    <col min="6149" max="6149" width="10.1796875" style="207" customWidth="1"/>
    <col min="6150" max="6150" width="18.7265625" style="207" customWidth="1"/>
    <col min="6151" max="6151" width="8.7265625" style="207" customWidth="1"/>
    <col min="6152" max="6152" width="14.54296875" style="207" customWidth="1"/>
    <col min="6153" max="6153" width="11" style="207" customWidth="1"/>
    <col min="6154" max="6154" width="12" style="207" customWidth="1"/>
    <col min="6155" max="6155" width="11.54296875" style="207" customWidth="1"/>
    <col min="6156" max="6156" width="13.7265625" style="207" customWidth="1"/>
    <col min="6157" max="6157" width="14" style="207" customWidth="1"/>
    <col min="6158" max="6158" width="15.81640625" style="207" customWidth="1"/>
    <col min="6159" max="6159" width="19" style="207" customWidth="1"/>
    <col min="6160" max="6160" width="14.54296875" style="207" customWidth="1"/>
    <col min="6161" max="6161" width="13.54296875" style="207" customWidth="1"/>
    <col min="6162" max="6162" width="11.453125" style="207"/>
    <col min="6163" max="6163" width="16.81640625" style="207" customWidth="1"/>
    <col min="6164" max="6400" width="11.453125" style="207"/>
    <col min="6401" max="6401" width="1.453125" style="207" customWidth="1"/>
    <col min="6402" max="6402" width="6.1796875" style="207" customWidth="1"/>
    <col min="6403" max="6403" width="9.453125" style="207" customWidth="1"/>
    <col min="6404" max="6404" width="11.453125" style="207"/>
    <col min="6405" max="6405" width="10.1796875" style="207" customWidth="1"/>
    <col min="6406" max="6406" width="18.7265625" style="207" customWidth="1"/>
    <col min="6407" max="6407" width="8.7265625" style="207" customWidth="1"/>
    <col min="6408" max="6408" width="14.54296875" style="207" customWidth="1"/>
    <col min="6409" max="6409" width="11" style="207" customWidth="1"/>
    <col min="6410" max="6410" width="12" style="207" customWidth="1"/>
    <col min="6411" max="6411" width="11.54296875" style="207" customWidth="1"/>
    <col min="6412" max="6412" width="13.7265625" style="207" customWidth="1"/>
    <col min="6413" max="6413" width="14" style="207" customWidth="1"/>
    <col min="6414" max="6414" width="15.81640625" style="207" customWidth="1"/>
    <col min="6415" max="6415" width="19" style="207" customWidth="1"/>
    <col min="6416" max="6416" width="14.54296875" style="207" customWidth="1"/>
    <col min="6417" max="6417" width="13.54296875" style="207" customWidth="1"/>
    <col min="6418" max="6418" width="11.453125" style="207"/>
    <col min="6419" max="6419" width="16.81640625" style="207" customWidth="1"/>
    <col min="6420" max="6656" width="11.453125" style="207"/>
    <col min="6657" max="6657" width="1.453125" style="207" customWidth="1"/>
    <col min="6658" max="6658" width="6.1796875" style="207" customWidth="1"/>
    <col min="6659" max="6659" width="9.453125" style="207" customWidth="1"/>
    <col min="6660" max="6660" width="11.453125" style="207"/>
    <col min="6661" max="6661" width="10.1796875" style="207" customWidth="1"/>
    <col min="6662" max="6662" width="18.7265625" style="207" customWidth="1"/>
    <col min="6663" max="6663" width="8.7265625" style="207" customWidth="1"/>
    <col min="6664" max="6664" width="14.54296875" style="207" customWidth="1"/>
    <col min="6665" max="6665" width="11" style="207" customWidth="1"/>
    <col min="6666" max="6666" width="12" style="207" customWidth="1"/>
    <col min="6667" max="6667" width="11.54296875" style="207" customWidth="1"/>
    <col min="6668" max="6668" width="13.7265625" style="207" customWidth="1"/>
    <col min="6669" max="6669" width="14" style="207" customWidth="1"/>
    <col min="6670" max="6670" width="15.81640625" style="207" customWidth="1"/>
    <col min="6671" max="6671" width="19" style="207" customWidth="1"/>
    <col min="6672" max="6672" width="14.54296875" style="207" customWidth="1"/>
    <col min="6673" max="6673" width="13.54296875" style="207" customWidth="1"/>
    <col min="6674" max="6674" width="11.453125" style="207"/>
    <col min="6675" max="6675" width="16.81640625" style="207" customWidth="1"/>
    <col min="6676" max="6912" width="11.453125" style="207"/>
    <col min="6913" max="6913" width="1.453125" style="207" customWidth="1"/>
    <col min="6914" max="6914" width="6.1796875" style="207" customWidth="1"/>
    <col min="6915" max="6915" width="9.453125" style="207" customWidth="1"/>
    <col min="6916" max="6916" width="11.453125" style="207"/>
    <col min="6917" max="6917" width="10.1796875" style="207" customWidth="1"/>
    <col min="6918" max="6918" width="18.7265625" style="207" customWidth="1"/>
    <col min="6919" max="6919" width="8.7265625" style="207" customWidth="1"/>
    <col min="6920" max="6920" width="14.54296875" style="207" customWidth="1"/>
    <col min="6921" max="6921" width="11" style="207" customWidth="1"/>
    <col min="6922" max="6922" width="12" style="207" customWidth="1"/>
    <col min="6923" max="6923" width="11.54296875" style="207" customWidth="1"/>
    <col min="6924" max="6924" width="13.7265625" style="207" customWidth="1"/>
    <col min="6925" max="6925" width="14" style="207" customWidth="1"/>
    <col min="6926" max="6926" width="15.81640625" style="207" customWidth="1"/>
    <col min="6927" max="6927" width="19" style="207" customWidth="1"/>
    <col min="6928" max="6928" width="14.54296875" style="207" customWidth="1"/>
    <col min="6929" max="6929" width="13.54296875" style="207" customWidth="1"/>
    <col min="6930" max="6930" width="11.453125" style="207"/>
    <col min="6931" max="6931" width="16.81640625" style="207" customWidth="1"/>
    <col min="6932" max="7168" width="11.453125" style="207"/>
    <col min="7169" max="7169" width="1.453125" style="207" customWidth="1"/>
    <col min="7170" max="7170" width="6.1796875" style="207" customWidth="1"/>
    <col min="7171" max="7171" width="9.453125" style="207" customWidth="1"/>
    <col min="7172" max="7172" width="11.453125" style="207"/>
    <col min="7173" max="7173" width="10.1796875" style="207" customWidth="1"/>
    <col min="7174" max="7174" width="18.7265625" style="207" customWidth="1"/>
    <col min="7175" max="7175" width="8.7265625" style="207" customWidth="1"/>
    <col min="7176" max="7176" width="14.54296875" style="207" customWidth="1"/>
    <col min="7177" max="7177" width="11" style="207" customWidth="1"/>
    <col min="7178" max="7178" width="12" style="207" customWidth="1"/>
    <col min="7179" max="7179" width="11.54296875" style="207" customWidth="1"/>
    <col min="7180" max="7180" width="13.7265625" style="207" customWidth="1"/>
    <col min="7181" max="7181" width="14" style="207" customWidth="1"/>
    <col min="7182" max="7182" width="15.81640625" style="207" customWidth="1"/>
    <col min="7183" max="7183" width="19" style="207" customWidth="1"/>
    <col min="7184" max="7184" width="14.54296875" style="207" customWidth="1"/>
    <col min="7185" max="7185" width="13.54296875" style="207" customWidth="1"/>
    <col min="7186" max="7186" width="11.453125" style="207"/>
    <col min="7187" max="7187" width="16.81640625" style="207" customWidth="1"/>
    <col min="7188" max="7424" width="11.453125" style="207"/>
    <col min="7425" max="7425" width="1.453125" style="207" customWidth="1"/>
    <col min="7426" max="7426" width="6.1796875" style="207" customWidth="1"/>
    <col min="7427" max="7427" width="9.453125" style="207" customWidth="1"/>
    <col min="7428" max="7428" width="11.453125" style="207"/>
    <col min="7429" max="7429" width="10.1796875" style="207" customWidth="1"/>
    <col min="7430" max="7430" width="18.7265625" style="207" customWidth="1"/>
    <col min="7431" max="7431" width="8.7265625" style="207" customWidth="1"/>
    <col min="7432" max="7432" width="14.54296875" style="207" customWidth="1"/>
    <col min="7433" max="7433" width="11" style="207" customWidth="1"/>
    <col min="7434" max="7434" width="12" style="207" customWidth="1"/>
    <col min="7435" max="7435" width="11.54296875" style="207" customWidth="1"/>
    <col min="7436" max="7436" width="13.7265625" style="207" customWidth="1"/>
    <col min="7437" max="7437" width="14" style="207" customWidth="1"/>
    <col min="7438" max="7438" width="15.81640625" style="207" customWidth="1"/>
    <col min="7439" max="7439" width="19" style="207" customWidth="1"/>
    <col min="7440" max="7440" width="14.54296875" style="207" customWidth="1"/>
    <col min="7441" max="7441" width="13.54296875" style="207" customWidth="1"/>
    <col min="7442" max="7442" width="11.453125" style="207"/>
    <col min="7443" max="7443" width="16.81640625" style="207" customWidth="1"/>
    <col min="7444" max="7680" width="11.453125" style="207"/>
    <col min="7681" max="7681" width="1.453125" style="207" customWidth="1"/>
    <col min="7682" max="7682" width="6.1796875" style="207" customWidth="1"/>
    <col min="7683" max="7683" width="9.453125" style="207" customWidth="1"/>
    <col min="7684" max="7684" width="11.453125" style="207"/>
    <col min="7685" max="7685" width="10.1796875" style="207" customWidth="1"/>
    <col min="7686" max="7686" width="18.7265625" style="207" customWidth="1"/>
    <col min="7687" max="7687" width="8.7265625" style="207" customWidth="1"/>
    <col min="7688" max="7688" width="14.54296875" style="207" customWidth="1"/>
    <col min="7689" max="7689" width="11" style="207" customWidth="1"/>
    <col min="7690" max="7690" width="12" style="207" customWidth="1"/>
    <col min="7691" max="7691" width="11.54296875" style="207" customWidth="1"/>
    <col min="7692" max="7692" width="13.7265625" style="207" customWidth="1"/>
    <col min="7693" max="7693" width="14" style="207" customWidth="1"/>
    <col min="7694" max="7694" width="15.81640625" style="207" customWidth="1"/>
    <col min="7695" max="7695" width="19" style="207" customWidth="1"/>
    <col min="7696" max="7696" width="14.54296875" style="207" customWidth="1"/>
    <col min="7697" max="7697" width="13.54296875" style="207" customWidth="1"/>
    <col min="7698" max="7698" width="11.453125" style="207"/>
    <col min="7699" max="7699" width="16.81640625" style="207" customWidth="1"/>
    <col min="7700" max="7936" width="11.453125" style="207"/>
    <col min="7937" max="7937" width="1.453125" style="207" customWidth="1"/>
    <col min="7938" max="7938" width="6.1796875" style="207" customWidth="1"/>
    <col min="7939" max="7939" width="9.453125" style="207" customWidth="1"/>
    <col min="7940" max="7940" width="11.453125" style="207"/>
    <col min="7941" max="7941" width="10.1796875" style="207" customWidth="1"/>
    <col min="7942" max="7942" width="18.7265625" style="207" customWidth="1"/>
    <col min="7943" max="7943" width="8.7265625" style="207" customWidth="1"/>
    <col min="7944" max="7944" width="14.54296875" style="207" customWidth="1"/>
    <col min="7945" max="7945" width="11" style="207" customWidth="1"/>
    <col min="7946" max="7946" width="12" style="207" customWidth="1"/>
    <col min="7947" max="7947" width="11.54296875" style="207" customWidth="1"/>
    <col min="7948" max="7948" width="13.7265625" style="207" customWidth="1"/>
    <col min="7949" max="7949" width="14" style="207" customWidth="1"/>
    <col min="7950" max="7950" width="15.81640625" style="207" customWidth="1"/>
    <col min="7951" max="7951" width="19" style="207" customWidth="1"/>
    <col min="7952" max="7952" width="14.54296875" style="207" customWidth="1"/>
    <col min="7953" max="7953" width="13.54296875" style="207" customWidth="1"/>
    <col min="7954" max="7954" width="11.453125" style="207"/>
    <col min="7955" max="7955" width="16.81640625" style="207" customWidth="1"/>
    <col min="7956" max="8192" width="11.453125" style="207"/>
    <col min="8193" max="8193" width="1.453125" style="207" customWidth="1"/>
    <col min="8194" max="8194" width="6.1796875" style="207" customWidth="1"/>
    <col min="8195" max="8195" width="9.453125" style="207" customWidth="1"/>
    <col min="8196" max="8196" width="11.453125" style="207"/>
    <col min="8197" max="8197" width="10.1796875" style="207" customWidth="1"/>
    <col min="8198" max="8198" width="18.7265625" style="207" customWidth="1"/>
    <col min="8199" max="8199" width="8.7265625" style="207" customWidth="1"/>
    <col min="8200" max="8200" width="14.54296875" style="207" customWidth="1"/>
    <col min="8201" max="8201" width="11" style="207" customWidth="1"/>
    <col min="8202" max="8202" width="12" style="207" customWidth="1"/>
    <col min="8203" max="8203" width="11.54296875" style="207" customWidth="1"/>
    <col min="8204" max="8204" width="13.7265625" style="207" customWidth="1"/>
    <col min="8205" max="8205" width="14" style="207" customWidth="1"/>
    <col min="8206" max="8206" width="15.81640625" style="207" customWidth="1"/>
    <col min="8207" max="8207" width="19" style="207" customWidth="1"/>
    <col min="8208" max="8208" width="14.54296875" style="207" customWidth="1"/>
    <col min="8209" max="8209" width="13.54296875" style="207" customWidth="1"/>
    <col min="8210" max="8210" width="11.453125" style="207"/>
    <col min="8211" max="8211" width="16.81640625" style="207" customWidth="1"/>
    <col min="8212" max="8448" width="11.453125" style="207"/>
    <col min="8449" max="8449" width="1.453125" style="207" customWidth="1"/>
    <col min="8450" max="8450" width="6.1796875" style="207" customWidth="1"/>
    <col min="8451" max="8451" width="9.453125" style="207" customWidth="1"/>
    <col min="8452" max="8452" width="11.453125" style="207"/>
    <col min="8453" max="8453" width="10.1796875" style="207" customWidth="1"/>
    <col min="8454" max="8454" width="18.7265625" style="207" customWidth="1"/>
    <col min="8455" max="8455" width="8.7265625" style="207" customWidth="1"/>
    <col min="8456" max="8456" width="14.54296875" style="207" customWidth="1"/>
    <col min="8457" max="8457" width="11" style="207" customWidth="1"/>
    <col min="8458" max="8458" width="12" style="207" customWidth="1"/>
    <col min="8459" max="8459" width="11.54296875" style="207" customWidth="1"/>
    <col min="8460" max="8460" width="13.7265625" style="207" customWidth="1"/>
    <col min="8461" max="8461" width="14" style="207" customWidth="1"/>
    <col min="8462" max="8462" width="15.81640625" style="207" customWidth="1"/>
    <col min="8463" max="8463" width="19" style="207" customWidth="1"/>
    <col min="8464" max="8464" width="14.54296875" style="207" customWidth="1"/>
    <col min="8465" max="8465" width="13.54296875" style="207" customWidth="1"/>
    <col min="8466" max="8466" width="11.453125" style="207"/>
    <col min="8467" max="8467" width="16.81640625" style="207" customWidth="1"/>
    <col min="8468" max="8704" width="11.453125" style="207"/>
    <col min="8705" max="8705" width="1.453125" style="207" customWidth="1"/>
    <col min="8706" max="8706" width="6.1796875" style="207" customWidth="1"/>
    <col min="8707" max="8707" width="9.453125" style="207" customWidth="1"/>
    <col min="8708" max="8708" width="11.453125" style="207"/>
    <col min="8709" max="8709" width="10.1796875" style="207" customWidth="1"/>
    <col min="8710" max="8710" width="18.7265625" style="207" customWidth="1"/>
    <col min="8711" max="8711" width="8.7265625" style="207" customWidth="1"/>
    <col min="8712" max="8712" width="14.54296875" style="207" customWidth="1"/>
    <col min="8713" max="8713" width="11" style="207" customWidth="1"/>
    <col min="8714" max="8714" width="12" style="207" customWidth="1"/>
    <col min="8715" max="8715" width="11.54296875" style="207" customWidth="1"/>
    <col min="8716" max="8716" width="13.7265625" style="207" customWidth="1"/>
    <col min="8717" max="8717" width="14" style="207" customWidth="1"/>
    <col min="8718" max="8718" width="15.81640625" style="207" customWidth="1"/>
    <col min="8719" max="8719" width="19" style="207" customWidth="1"/>
    <col min="8720" max="8720" width="14.54296875" style="207" customWidth="1"/>
    <col min="8721" max="8721" width="13.54296875" style="207" customWidth="1"/>
    <col min="8722" max="8722" width="11.453125" style="207"/>
    <col min="8723" max="8723" width="16.81640625" style="207" customWidth="1"/>
    <col min="8724" max="8960" width="11.453125" style="207"/>
    <col min="8961" max="8961" width="1.453125" style="207" customWidth="1"/>
    <col min="8962" max="8962" width="6.1796875" style="207" customWidth="1"/>
    <col min="8963" max="8963" width="9.453125" style="207" customWidth="1"/>
    <col min="8964" max="8964" width="11.453125" style="207"/>
    <col min="8965" max="8965" width="10.1796875" style="207" customWidth="1"/>
    <col min="8966" max="8966" width="18.7265625" style="207" customWidth="1"/>
    <col min="8967" max="8967" width="8.7265625" style="207" customWidth="1"/>
    <col min="8968" max="8968" width="14.54296875" style="207" customWidth="1"/>
    <col min="8969" max="8969" width="11" style="207" customWidth="1"/>
    <col min="8970" max="8970" width="12" style="207" customWidth="1"/>
    <col min="8971" max="8971" width="11.54296875" style="207" customWidth="1"/>
    <col min="8972" max="8972" width="13.7265625" style="207" customWidth="1"/>
    <col min="8973" max="8973" width="14" style="207" customWidth="1"/>
    <col min="8974" max="8974" width="15.81640625" style="207" customWidth="1"/>
    <col min="8975" max="8975" width="19" style="207" customWidth="1"/>
    <col min="8976" max="8976" width="14.54296875" style="207" customWidth="1"/>
    <col min="8977" max="8977" width="13.54296875" style="207" customWidth="1"/>
    <col min="8978" max="8978" width="11.453125" style="207"/>
    <col min="8979" max="8979" width="16.81640625" style="207" customWidth="1"/>
    <col min="8980" max="9216" width="11.453125" style="207"/>
    <col min="9217" max="9217" width="1.453125" style="207" customWidth="1"/>
    <col min="9218" max="9218" width="6.1796875" style="207" customWidth="1"/>
    <col min="9219" max="9219" width="9.453125" style="207" customWidth="1"/>
    <col min="9220" max="9220" width="11.453125" style="207"/>
    <col min="9221" max="9221" width="10.1796875" style="207" customWidth="1"/>
    <col min="9222" max="9222" width="18.7265625" style="207" customWidth="1"/>
    <col min="9223" max="9223" width="8.7265625" style="207" customWidth="1"/>
    <col min="9224" max="9224" width="14.54296875" style="207" customWidth="1"/>
    <col min="9225" max="9225" width="11" style="207" customWidth="1"/>
    <col min="9226" max="9226" width="12" style="207" customWidth="1"/>
    <col min="9227" max="9227" width="11.54296875" style="207" customWidth="1"/>
    <col min="9228" max="9228" width="13.7265625" style="207" customWidth="1"/>
    <col min="9229" max="9229" width="14" style="207" customWidth="1"/>
    <col min="9230" max="9230" width="15.81640625" style="207" customWidth="1"/>
    <col min="9231" max="9231" width="19" style="207" customWidth="1"/>
    <col min="9232" max="9232" width="14.54296875" style="207" customWidth="1"/>
    <col min="9233" max="9233" width="13.54296875" style="207" customWidth="1"/>
    <col min="9234" max="9234" width="11.453125" style="207"/>
    <col min="9235" max="9235" width="16.81640625" style="207" customWidth="1"/>
    <col min="9236" max="9472" width="11.453125" style="207"/>
    <col min="9473" max="9473" width="1.453125" style="207" customWidth="1"/>
    <col min="9474" max="9474" width="6.1796875" style="207" customWidth="1"/>
    <col min="9475" max="9475" width="9.453125" style="207" customWidth="1"/>
    <col min="9476" max="9476" width="11.453125" style="207"/>
    <col min="9477" max="9477" width="10.1796875" style="207" customWidth="1"/>
    <col min="9478" max="9478" width="18.7265625" style="207" customWidth="1"/>
    <col min="9479" max="9479" width="8.7265625" style="207" customWidth="1"/>
    <col min="9480" max="9480" width="14.54296875" style="207" customWidth="1"/>
    <col min="9481" max="9481" width="11" style="207" customWidth="1"/>
    <col min="9482" max="9482" width="12" style="207" customWidth="1"/>
    <col min="9483" max="9483" width="11.54296875" style="207" customWidth="1"/>
    <col min="9484" max="9484" width="13.7265625" style="207" customWidth="1"/>
    <col min="9485" max="9485" width="14" style="207" customWidth="1"/>
    <col min="9486" max="9486" width="15.81640625" style="207" customWidth="1"/>
    <col min="9487" max="9487" width="19" style="207" customWidth="1"/>
    <col min="9488" max="9488" width="14.54296875" style="207" customWidth="1"/>
    <col min="9489" max="9489" width="13.54296875" style="207" customWidth="1"/>
    <col min="9490" max="9490" width="11.453125" style="207"/>
    <col min="9491" max="9491" width="16.81640625" style="207" customWidth="1"/>
    <col min="9492" max="9728" width="11.453125" style="207"/>
    <col min="9729" max="9729" width="1.453125" style="207" customWidth="1"/>
    <col min="9730" max="9730" width="6.1796875" style="207" customWidth="1"/>
    <col min="9731" max="9731" width="9.453125" style="207" customWidth="1"/>
    <col min="9732" max="9732" width="11.453125" style="207"/>
    <col min="9733" max="9733" width="10.1796875" style="207" customWidth="1"/>
    <col min="9734" max="9734" width="18.7265625" style="207" customWidth="1"/>
    <col min="9735" max="9735" width="8.7265625" style="207" customWidth="1"/>
    <col min="9736" max="9736" width="14.54296875" style="207" customWidth="1"/>
    <col min="9737" max="9737" width="11" style="207" customWidth="1"/>
    <col min="9738" max="9738" width="12" style="207" customWidth="1"/>
    <col min="9739" max="9739" width="11.54296875" style="207" customWidth="1"/>
    <col min="9740" max="9740" width="13.7265625" style="207" customWidth="1"/>
    <col min="9741" max="9741" width="14" style="207" customWidth="1"/>
    <col min="9742" max="9742" width="15.81640625" style="207" customWidth="1"/>
    <col min="9743" max="9743" width="19" style="207" customWidth="1"/>
    <col min="9744" max="9744" width="14.54296875" style="207" customWidth="1"/>
    <col min="9745" max="9745" width="13.54296875" style="207" customWidth="1"/>
    <col min="9746" max="9746" width="11.453125" style="207"/>
    <col min="9747" max="9747" width="16.81640625" style="207" customWidth="1"/>
    <col min="9748" max="9984" width="11.453125" style="207"/>
    <col min="9985" max="9985" width="1.453125" style="207" customWidth="1"/>
    <col min="9986" max="9986" width="6.1796875" style="207" customWidth="1"/>
    <col min="9987" max="9987" width="9.453125" style="207" customWidth="1"/>
    <col min="9988" max="9988" width="11.453125" style="207"/>
    <col min="9989" max="9989" width="10.1796875" style="207" customWidth="1"/>
    <col min="9990" max="9990" width="18.7265625" style="207" customWidth="1"/>
    <col min="9991" max="9991" width="8.7265625" style="207" customWidth="1"/>
    <col min="9992" max="9992" width="14.54296875" style="207" customWidth="1"/>
    <col min="9993" max="9993" width="11" style="207" customWidth="1"/>
    <col min="9994" max="9994" width="12" style="207" customWidth="1"/>
    <col min="9995" max="9995" width="11.54296875" style="207" customWidth="1"/>
    <col min="9996" max="9996" width="13.7265625" style="207" customWidth="1"/>
    <col min="9997" max="9997" width="14" style="207" customWidth="1"/>
    <col min="9998" max="9998" width="15.81640625" style="207" customWidth="1"/>
    <col min="9999" max="9999" width="19" style="207" customWidth="1"/>
    <col min="10000" max="10000" width="14.54296875" style="207" customWidth="1"/>
    <col min="10001" max="10001" width="13.54296875" style="207" customWidth="1"/>
    <col min="10002" max="10002" width="11.453125" style="207"/>
    <col min="10003" max="10003" width="16.81640625" style="207" customWidth="1"/>
    <col min="10004" max="10240" width="11.453125" style="207"/>
    <col min="10241" max="10241" width="1.453125" style="207" customWidth="1"/>
    <col min="10242" max="10242" width="6.1796875" style="207" customWidth="1"/>
    <col min="10243" max="10243" width="9.453125" style="207" customWidth="1"/>
    <col min="10244" max="10244" width="11.453125" style="207"/>
    <col min="10245" max="10245" width="10.1796875" style="207" customWidth="1"/>
    <col min="10246" max="10246" width="18.7265625" style="207" customWidth="1"/>
    <col min="10247" max="10247" width="8.7265625" style="207" customWidth="1"/>
    <col min="10248" max="10248" width="14.54296875" style="207" customWidth="1"/>
    <col min="10249" max="10249" width="11" style="207" customWidth="1"/>
    <col min="10250" max="10250" width="12" style="207" customWidth="1"/>
    <col min="10251" max="10251" width="11.54296875" style="207" customWidth="1"/>
    <col min="10252" max="10252" width="13.7265625" style="207" customWidth="1"/>
    <col min="10253" max="10253" width="14" style="207" customWidth="1"/>
    <col min="10254" max="10254" width="15.81640625" style="207" customWidth="1"/>
    <col min="10255" max="10255" width="19" style="207" customWidth="1"/>
    <col min="10256" max="10256" width="14.54296875" style="207" customWidth="1"/>
    <col min="10257" max="10257" width="13.54296875" style="207" customWidth="1"/>
    <col min="10258" max="10258" width="11.453125" style="207"/>
    <col min="10259" max="10259" width="16.81640625" style="207" customWidth="1"/>
    <col min="10260" max="10496" width="11.453125" style="207"/>
    <col min="10497" max="10497" width="1.453125" style="207" customWidth="1"/>
    <col min="10498" max="10498" width="6.1796875" style="207" customWidth="1"/>
    <col min="10499" max="10499" width="9.453125" style="207" customWidth="1"/>
    <col min="10500" max="10500" width="11.453125" style="207"/>
    <col min="10501" max="10501" width="10.1796875" style="207" customWidth="1"/>
    <col min="10502" max="10502" width="18.7265625" style="207" customWidth="1"/>
    <col min="10503" max="10503" width="8.7265625" style="207" customWidth="1"/>
    <col min="10504" max="10504" width="14.54296875" style="207" customWidth="1"/>
    <col min="10505" max="10505" width="11" style="207" customWidth="1"/>
    <col min="10506" max="10506" width="12" style="207" customWidth="1"/>
    <col min="10507" max="10507" width="11.54296875" style="207" customWidth="1"/>
    <col min="10508" max="10508" width="13.7265625" style="207" customWidth="1"/>
    <col min="10509" max="10509" width="14" style="207" customWidth="1"/>
    <col min="10510" max="10510" width="15.81640625" style="207" customWidth="1"/>
    <col min="10511" max="10511" width="19" style="207" customWidth="1"/>
    <col min="10512" max="10512" width="14.54296875" style="207" customWidth="1"/>
    <col min="10513" max="10513" width="13.54296875" style="207" customWidth="1"/>
    <col min="10514" max="10514" width="11.453125" style="207"/>
    <col min="10515" max="10515" width="16.81640625" style="207" customWidth="1"/>
    <col min="10516" max="10752" width="11.453125" style="207"/>
    <col min="10753" max="10753" width="1.453125" style="207" customWidth="1"/>
    <col min="10754" max="10754" width="6.1796875" style="207" customWidth="1"/>
    <col min="10755" max="10755" width="9.453125" style="207" customWidth="1"/>
    <col min="10756" max="10756" width="11.453125" style="207"/>
    <col min="10757" max="10757" width="10.1796875" style="207" customWidth="1"/>
    <col min="10758" max="10758" width="18.7265625" style="207" customWidth="1"/>
    <col min="10759" max="10759" width="8.7265625" style="207" customWidth="1"/>
    <col min="10760" max="10760" width="14.54296875" style="207" customWidth="1"/>
    <col min="10761" max="10761" width="11" style="207" customWidth="1"/>
    <col min="10762" max="10762" width="12" style="207" customWidth="1"/>
    <col min="10763" max="10763" width="11.54296875" style="207" customWidth="1"/>
    <col min="10764" max="10764" width="13.7265625" style="207" customWidth="1"/>
    <col min="10765" max="10765" width="14" style="207" customWidth="1"/>
    <col min="10766" max="10766" width="15.81640625" style="207" customWidth="1"/>
    <col min="10767" max="10767" width="19" style="207" customWidth="1"/>
    <col min="10768" max="10768" width="14.54296875" style="207" customWidth="1"/>
    <col min="10769" max="10769" width="13.54296875" style="207" customWidth="1"/>
    <col min="10770" max="10770" width="11.453125" style="207"/>
    <col min="10771" max="10771" width="16.81640625" style="207" customWidth="1"/>
    <col min="10772" max="11008" width="11.453125" style="207"/>
    <col min="11009" max="11009" width="1.453125" style="207" customWidth="1"/>
    <col min="11010" max="11010" width="6.1796875" style="207" customWidth="1"/>
    <col min="11011" max="11011" width="9.453125" style="207" customWidth="1"/>
    <col min="11012" max="11012" width="11.453125" style="207"/>
    <col min="11013" max="11013" width="10.1796875" style="207" customWidth="1"/>
    <col min="11014" max="11014" width="18.7265625" style="207" customWidth="1"/>
    <col min="11015" max="11015" width="8.7265625" style="207" customWidth="1"/>
    <col min="11016" max="11016" width="14.54296875" style="207" customWidth="1"/>
    <col min="11017" max="11017" width="11" style="207" customWidth="1"/>
    <col min="11018" max="11018" width="12" style="207" customWidth="1"/>
    <col min="11019" max="11019" width="11.54296875" style="207" customWidth="1"/>
    <col min="11020" max="11020" width="13.7265625" style="207" customWidth="1"/>
    <col min="11021" max="11021" width="14" style="207" customWidth="1"/>
    <col min="11022" max="11022" width="15.81640625" style="207" customWidth="1"/>
    <col min="11023" max="11023" width="19" style="207" customWidth="1"/>
    <col min="11024" max="11024" width="14.54296875" style="207" customWidth="1"/>
    <col min="11025" max="11025" width="13.54296875" style="207" customWidth="1"/>
    <col min="11026" max="11026" width="11.453125" style="207"/>
    <col min="11027" max="11027" width="16.81640625" style="207" customWidth="1"/>
    <col min="11028" max="11264" width="11.453125" style="207"/>
    <col min="11265" max="11265" width="1.453125" style="207" customWidth="1"/>
    <col min="11266" max="11266" width="6.1796875" style="207" customWidth="1"/>
    <col min="11267" max="11267" width="9.453125" style="207" customWidth="1"/>
    <col min="11268" max="11268" width="11.453125" style="207"/>
    <col min="11269" max="11269" width="10.1796875" style="207" customWidth="1"/>
    <col min="11270" max="11270" width="18.7265625" style="207" customWidth="1"/>
    <col min="11271" max="11271" width="8.7265625" style="207" customWidth="1"/>
    <col min="11272" max="11272" width="14.54296875" style="207" customWidth="1"/>
    <col min="11273" max="11273" width="11" style="207" customWidth="1"/>
    <col min="11274" max="11274" width="12" style="207" customWidth="1"/>
    <col min="11275" max="11275" width="11.54296875" style="207" customWidth="1"/>
    <col min="11276" max="11276" width="13.7265625" style="207" customWidth="1"/>
    <col min="11277" max="11277" width="14" style="207" customWidth="1"/>
    <col min="11278" max="11278" width="15.81640625" style="207" customWidth="1"/>
    <col min="11279" max="11279" width="19" style="207" customWidth="1"/>
    <col min="11280" max="11280" width="14.54296875" style="207" customWidth="1"/>
    <col min="11281" max="11281" width="13.54296875" style="207" customWidth="1"/>
    <col min="11282" max="11282" width="11.453125" style="207"/>
    <col min="11283" max="11283" width="16.81640625" style="207" customWidth="1"/>
    <col min="11284" max="11520" width="11.453125" style="207"/>
    <col min="11521" max="11521" width="1.453125" style="207" customWidth="1"/>
    <col min="11522" max="11522" width="6.1796875" style="207" customWidth="1"/>
    <col min="11523" max="11523" width="9.453125" style="207" customWidth="1"/>
    <col min="11524" max="11524" width="11.453125" style="207"/>
    <col min="11525" max="11525" width="10.1796875" style="207" customWidth="1"/>
    <col min="11526" max="11526" width="18.7265625" style="207" customWidth="1"/>
    <col min="11527" max="11527" width="8.7265625" style="207" customWidth="1"/>
    <col min="11528" max="11528" width="14.54296875" style="207" customWidth="1"/>
    <col min="11529" max="11529" width="11" style="207" customWidth="1"/>
    <col min="11530" max="11530" width="12" style="207" customWidth="1"/>
    <col min="11531" max="11531" width="11.54296875" style="207" customWidth="1"/>
    <col min="11532" max="11532" width="13.7265625" style="207" customWidth="1"/>
    <col min="11533" max="11533" width="14" style="207" customWidth="1"/>
    <col min="11534" max="11534" width="15.81640625" style="207" customWidth="1"/>
    <col min="11535" max="11535" width="19" style="207" customWidth="1"/>
    <col min="11536" max="11536" width="14.54296875" style="207" customWidth="1"/>
    <col min="11537" max="11537" width="13.54296875" style="207" customWidth="1"/>
    <col min="11538" max="11538" width="11.453125" style="207"/>
    <col min="11539" max="11539" width="16.81640625" style="207" customWidth="1"/>
    <col min="11540" max="11776" width="11.453125" style="207"/>
    <col min="11777" max="11777" width="1.453125" style="207" customWidth="1"/>
    <col min="11778" max="11778" width="6.1796875" style="207" customWidth="1"/>
    <col min="11779" max="11779" width="9.453125" style="207" customWidth="1"/>
    <col min="11780" max="11780" width="11.453125" style="207"/>
    <col min="11781" max="11781" width="10.1796875" style="207" customWidth="1"/>
    <col min="11782" max="11782" width="18.7265625" style="207" customWidth="1"/>
    <col min="11783" max="11783" width="8.7265625" style="207" customWidth="1"/>
    <col min="11784" max="11784" width="14.54296875" style="207" customWidth="1"/>
    <col min="11785" max="11785" width="11" style="207" customWidth="1"/>
    <col min="11786" max="11786" width="12" style="207" customWidth="1"/>
    <col min="11787" max="11787" width="11.54296875" style="207" customWidth="1"/>
    <col min="11788" max="11788" width="13.7265625" style="207" customWidth="1"/>
    <col min="11789" max="11789" width="14" style="207" customWidth="1"/>
    <col min="11790" max="11790" width="15.81640625" style="207" customWidth="1"/>
    <col min="11791" max="11791" width="19" style="207" customWidth="1"/>
    <col min="11792" max="11792" width="14.54296875" style="207" customWidth="1"/>
    <col min="11793" max="11793" width="13.54296875" style="207" customWidth="1"/>
    <col min="11794" max="11794" width="11.453125" style="207"/>
    <col min="11795" max="11795" width="16.81640625" style="207" customWidth="1"/>
    <col min="11796" max="12032" width="11.453125" style="207"/>
    <col min="12033" max="12033" width="1.453125" style="207" customWidth="1"/>
    <col min="12034" max="12034" width="6.1796875" style="207" customWidth="1"/>
    <col min="12035" max="12035" width="9.453125" style="207" customWidth="1"/>
    <col min="12036" max="12036" width="11.453125" style="207"/>
    <col min="12037" max="12037" width="10.1796875" style="207" customWidth="1"/>
    <col min="12038" max="12038" width="18.7265625" style="207" customWidth="1"/>
    <col min="12039" max="12039" width="8.7265625" style="207" customWidth="1"/>
    <col min="12040" max="12040" width="14.54296875" style="207" customWidth="1"/>
    <col min="12041" max="12041" width="11" style="207" customWidth="1"/>
    <col min="12042" max="12042" width="12" style="207" customWidth="1"/>
    <col min="12043" max="12043" width="11.54296875" style="207" customWidth="1"/>
    <col min="12044" max="12044" width="13.7265625" style="207" customWidth="1"/>
    <col min="12045" max="12045" width="14" style="207" customWidth="1"/>
    <col min="12046" max="12046" width="15.81640625" style="207" customWidth="1"/>
    <col min="12047" max="12047" width="19" style="207" customWidth="1"/>
    <col min="12048" max="12048" width="14.54296875" style="207" customWidth="1"/>
    <col min="12049" max="12049" width="13.54296875" style="207" customWidth="1"/>
    <col min="12050" max="12050" width="11.453125" style="207"/>
    <col min="12051" max="12051" width="16.81640625" style="207" customWidth="1"/>
    <col min="12052" max="12288" width="11.453125" style="207"/>
    <col min="12289" max="12289" width="1.453125" style="207" customWidth="1"/>
    <col min="12290" max="12290" width="6.1796875" style="207" customWidth="1"/>
    <col min="12291" max="12291" width="9.453125" style="207" customWidth="1"/>
    <col min="12292" max="12292" width="11.453125" style="207"/>
    <col min="12293" max="12293" width="10.1796875" style="207" customWidth="1"/>
    <col min="12294" max="12294" width="18.7265625" style="207" customWidth="1"/>
    <col min="12295" max="12295" width="8.7265625" style="207" customWidth="1"/>
    <col min="12296" max="12296" width="14.54296875" style="207" customWidth="1"/>
    <col min="12297" max="12297" width="11" style="207" customWidth="1"/>
    <col min="12298" max="12298" width="12" style="207" customWidth="1"/>
    <col min="12299" max="12299" width="11.54296875" style="207" customWidth="1"/>
    <col min="12300" max="12300" width="13.7265625" style="207" customWidth="1"/>
    <col min="12301" max="12301" width="14" style="207" customWidth="1"/>
    <col min="12302" max="12302" width="15.81640625" style="207" customWidth="1"/>
    <col min="12303" max="12303" width="19" style="207" customWidth="1"/>
    <col min="12304" max="12304" width="14.54296875" style="207" customWidth="1"/>
    <col min="12305" max="12305" width="13.54296875" style="207" customWidth="1"/>
    <col min="12306" max="12306" width="11.453125" style="207"/>
    <col min="12307" max="12307" width="16.81640625" style="207" customWidth="1"/>
    <col min="12308" max="12544" width="11.453125" style="207"/>
    <col min="12545" max="12545" width="1.453125" style="207" customWidth="1"/>
    <col min="12546" max="12546" width="6.1796875" style="207" customWidth="1"/>
    <col min="12547" max="12547" width="9.453125" style="207" customWidth="1"/>
    <col min="12548" max="12548" width="11.453125" style="207"/>
    <col min="12549" max="12549" width="10.1796875" style="207" customWidth="1"/>
    <col min="12550" max="12550" width="18.7265625" style="207" customWidth="1"/>
    <col min="12551" max="12551" width="8.7265625" style="207" customWidth="1"/>
    <col min="12552" max="12552" width="14.54296875" style="207" customWidth="1"/>
    <col min="12553" max="12553" width="11" style="207" customWidth="1"/>
    <col min="12554" max="12554" width="12" style="207" customWidth="1"/>
    <col min="12555" max="12555" width="11.54296875" style="207" customWidth="1"/>
    <col min="12556" max="12556" width="13.7265625" style="207" customWidth="1"/>
    <col min="12557" max="12557" width="14" style="207" customWidth="1"/>
    <col min="12558" max="12558" width="15.81640625" style="207" customWidth="1"/>
    <col min="12559" max="12559" width="19" style="207" customWidth="1"/>
    <col min="12560" max="12560" width="14.54296875" style="207" customWidth="1"/>
    <col min="12561" max="12561" width="13.54296875" style="207" customWidth="1"/>
    <col min="12562" max="12562" width="11.453125" style="207"/>
    <col min="12563" max="12563" width="16.81640625" style="207" customWidth="1"/>
    <col min="12564" max="12800" width="11.453125" style="207"/>
    <col min="12801" max="12801" width="1.453125" style="207" customWidth="1"/>
    <col min="12802" max="12802" width="6.1796875" style="207" customWidth="1"/>
    <col min="12803" max="12803" width="9.453125" style="207" customWidth="1"/>
    <col min="12804" max="12804" width="11.453125" style="207"/>
    <col min="12805" max="12805" width="10.1796875" style="207" customWidth="1"/>
    <col min="12806" max="12806" width="18.7265625" style="207" customWidth="1"/>
    <col min="12807" max="12807" width="8.7265625" style="207" customWidth="1"/>
    <col min="12808" max="12808" width="14.54296875" style="207" customWidth="1"/>
    <col min="12809" max="12809" width="11" style="207" customWidth="1"/>
    <col min="12810" max="12810" width="12" style="207" customWidth="1"/>
    <col min="12811" max="12811" width="11.54296875" style="207" customWidth="1"/>
    <col min="12812" max="12812" width="13.7265625" style="207" customWidth="1"/>
    <col min="12813" max="12813" width="14" style="207" customWidth="1"/>
    <col min="12814" max="12814" width="15.81640625" style="207" customWidth="1"/>
    <col min="12815" max="12815" width="19" style="207" customWidth="1"/>
    <col min="12816" max="12816" width="14.54296875" style="207" customWidth="1"/>
    <col min="12817" max="12817" width="13.54296875" style="207" customWidth="1"/>
    <col min="12818" max="12818" width="11.453125" style="207"/>
    <col min="12819" max="12819" width="16.81640625" style="207" customWidth="1"/>
    <col min="12820" max="13056" width="11.453125" style="207"/>
    <col min="13057" max="13057" width="1.453125" style="207" customWidth="1"/>
    <col min="13058" max="13058" width="6.1796875" style="207" customWidth="1"/>
    <col min="13059" max="13059" width="9.453125" style="207" customWidth="1"/>
    <col min="13060" max="13060" width="11.453125" style="207"/>
    <col min="13061" max="13061" width="10.1796875" style="207" customWidth="1"/>
    <col min="13062" max="13062" width="18.7265625" style="207" customWidth="1"/>
    <col min="13063" max="13063" width="8.7265625" style="207" customWidth="1"/>
    <col min="13064" max="13064" width="14.54296875" style="207" customWidth="1"/>
    <col min="13065" max="13065" width="11" style="207" customWidth="1"/>
    <col min="13066" max="13066" width="12" style="207" customWidth="1"/>
    <col min="13067" max="13067" width="11.54296875" style="207" customWidth="1"/>
    <col min="13068" max="13068" width="13.7265625" style="207" customWidth="1"/>
    <col min="13069" max="13069" width="14" style="207" customWidth="1"/>
    <col min="13070" max="13070" width="15.81640625" style="207" customWidth="1"/>
    <col min="13071" max="13071" width="19" style="207" customWidth="1"/>
    <col min="13072" max="13072" width="14.54296875" style="207" customWidth="1"/>
    <col min="13073" max="13073" width="13.54296875" style="207" customWidth="1"/>
    <col min="13074" max="13074" width="11.453125" style="207"/>
    <col min="13075" max="13075" width="16.81640625" style="207" customWidth="1"/>
    <col min="13076" max="13312" width="11.453125" style="207"/>
    <col min="13313" max="13313" width="1.453125" style="207" customWidth="1"/>
    <col min="13314" max="13314" width="6.1796875" style="207" customWidth="1"/>
    <col min="13315" max="13315" width="9.453125" style="207" customWidth="1"/>
    <col min="13316" max="13316" width="11.453125" style="207"/>
    <col min="13317" max="13317" width="10.1796875" style="207" customWidth="1"/>
    <col min="13318" max="13318" width="18.7265625" style="207" customWidth="1"/>
    <col min="13319" max="13319" width="8.7265625" style="207" customWidth="1"/>
    <col min="13320" max="13320" width="14.54296875" style="207" customWidth="1"/>
    <col min="13321" max="13321" width="11" style="207" customWidth="1"/>
    <col min="13322" max="13322" width="12" style="207" customWidth="1"/>
    <col min="13323" max="13323" width="11.54296875" style="207" customWidth="1"/>
    <col min="13324" max="13324" width="13.7265625" style="207" customWidth="1"/>
    <col min="13325" max="13325" width="14" style="207" customWidth="1"/>
    <col min="13326" max="13326" width="15.81640625" style="207" customWidth="1"/>
    <col min="13327" max="13327" width="19" style="207" customWidth="1"/>
    <col min="13328" max="13328" width="14.54296875" style="207" customWidth="1"/>
    <col min="13329" max="13329" width="13.54296875" style="207" customWidth="1"/>
    <col min="13330" max="13330" width="11.453125" style="207"/>
    <col min="13331" max="13331" width="16.81640625" style="207" customWidth="1"/>
    <col min="13332" max="13568" width="11.453125" style="207"/>
    <col min="13569" max="13569" width="1.453125" style="207" customWidth="1"/>
    <col min="13570" max="13570" width="6.1796875" style="207" customWidth="1"/>
    <col min="13571" max="13571" width="9.453125" style="207" customWidth="1"/>
    <col min="13572" max="13572" width="11.453125" style="207"/>
    <col min="13573" max="13573" width="10.1796875" style="207" customWidth="1"/>
    <col min="13574" max="13574" width="18.7265625" style="207" customWidth="1"/>
    <col min="13575" max="13575" width="8.7265625" style="207" customWidth="1"/>
    <col min="13576" max="13576" width="14.54296875" style="207" customWidth="1"/>
    <col min="13577" max="13577" width="11" style="207" customWidth="1"/>
    <col min="13578" max="13578" width="12" style="207" customWidth="1"/>
    <col min="13579" max="13579" width="11.54296875" style="207" customWidth="1"/>
    <col min="13580" max="13580" width="13.7265625" style="207" customWidth="1"/>
    <col min="13581" max="13581" width="14" style="207" customWidth="1"/>
    <col min="13582" max="13582" width="15.81640625" style="207" customWidth="1"/>
    <col min="13583" max="13583" width="19" style="207" customWidth="1"/>
    <col min="13584" max="13584" width="14.54296875" style="207" customWidth="1"/>
    <col min="13585" max="13585" width="13.54296875" style="207" customWidth="1"/>
    <col min="13586" max="13586" width="11.453125" style="207"/>
    <col min="13587" max="13587" width="16.81640625" style="207" customWidth="1"/>
    <col min="13588" max="13824" width="11.453125" style="207"/>
    <col min="13825" max="13825" width="1.453125" style="207" customWidth="1"/>
    <col min="13826" max="13826" width="6.1796875" style="207" customWidth="1"/>
    <col min="13827" max="13827" width="9.453125" style="207" customWidth="1"/>
    <col min="13828" max="13828" width="11.453125" style="207"/>
    <col min="13829" max="13829" width="10.1796875" style="207" customWidth="1"/>
    <col min="13830" max="13830" width="18.7265625" style="207" customWidth="1"/>
    <col min="13831" max="13831" width="8.7265625" style="207" customWidth="1"/>
    <col min="13832" max="13832" width="14.54296875" style="207" customWidth="1"/>
    <col min="13833" max="13833" width="11" style="207" customWidth="1"/>
    <col min="13834" max="13834" width="12" style="207" customWidth="1"/>
    <col min="13835" max="13835" width="11.54296875" style="207" customWidth="1"/>
    <col min="13836" max="13836" width="13.7265625" style="207" customWidth="1"/>
    <col min="13837" max="13837" width="14" style="207" customWidth="1"/>
    <col min="13838" max="13838" width="15.81640625" style="207" customWidth="1"/>
    <col min="13839" max="13839" width="19" style="207" customWidth="1"/>
    <col min="13840" max="13840" width="14.54296875" style="207" customWidth="1"/>
    <col min="13841" max="13841" width="13.54296875" style="207" customWidth="1"/>
    <col min="13842" max="13842" width="11.453125" style="207"/>
    <col min="13843" max="13843" width="16.81640625" style="207" customWidth="1"/>
    <col min="13844" max="14080" width="11.453125" style="207"/>
    <col min="14081" max="14081" width="1.453125" style="207" customWidth="1"/>
    <col min="14082" max="14082" width="6.1796875" style="207" customWidth="1"/>
    <col min="14083" max="14083" width="9.453125" style="207" customWidth="1"/>
    <col min="14084" max="14084" width="11.453125" style="207"/>
    <col min="14085" max="14085" width="10.1796875" style="207" customWidth="1"/>
    <col min="14086" max="14086" width="18.7265625" style="207" customWidth="1"/>
    <col min="14087" max="14087" width="8.7265625" style="207" customWidth="1"/>
    <col min="14088" max="14088" width="14.54296875" style="207" customWidth="1"/>
    <col min="14089" max="14089" width="11" style="207" customWidth="1"/>
    <col min="14090" max="14090" width="12" style="207" customWidth="1"/>
    <col min="14091" max="14091" width="11.54296875" style="207" customWidth="1"/>
    <col min="14092" max="14092" width="13.7265625" style="207" customWidth="1"/>
    <col min="14093" max="14093" width="14" style="207" customWidth="1"/>
    <col min="14094" max="14094" width="15.81640625" style="207" customWidth="1"/>
    <col min="14095" max="14095" width="19" style="207" customWidth="1"/>
    <col min="14096" max="14096" width="14.54296875" style="207" customWidth="1"/>
    <col min="14097" max="14097" width="13.54296875" style="207" customWidth="1"/>
    <col min="14098" max="14098" width="11.453125" style="207"/>
    <col min="14099" max="14099" width="16.81640625" style="207" customWidth="1"/>
    <col min="14100" max="14336" width="11.453125" style="207"/>
    <col min="14337" max="14337" width="1.453125" style="207" customWidth="1"/>
    <col min="14338" max="14338" width="6.1796875" style="207" customWidth="1"/>
    <col min="14339" max="14339" width="9.453125" style="207" customWidth="1"/>
    <col min="14340" max="14340" width="11.453125" style="207"/>
    <col min="14341" max="14341" width="10.1796875" style="207" customWidth="1"/>
    <col min="14342" max="14342" width="18.7265625" style="207" customWidth="1"/>
    <col min="14343" max="14343" width="8.7265625" style="207" customWidth="1"/>
    <col min="14344" max="14344" width="14.54296875" style="207" customWidth="1"/>
    <col min="14345" max="14345" width="11" style="207" customWidth="1"/>
    <col min="14346" max="14346" width="12" style="207" customWidth="1"/>
    <col min="14347" max="14347" width="11.54296875" style="207" customWidth="1"/>
    <col min="14348" max="14348" width="13.7265625" style="207" customWidth="1"/>
    <col min="14349" max="14349" width="14" style="207" customWidth="1"/>
    <col min="14350" max="14350" width="15.81640625" style="207" customWidth="1"/>
    <col min="14351" max="14351" width="19" style="207" customWidth="1"/>
    <col min="14352" max="14352" width="14.54296875" style="207" customWidth="1"/>
    <col min="14353" max="14353" width="13.54296875" style="207" customWidth="1"/>
    <col min="14354" max="14354" width="11.453125" style="207"/>
    <col min="14355" max="14355" width="16.81640625" style="207" customWidth="1"/>
    <col min="14356" max="14592" width="11.453125" style="207"/>
    <col min="14593" max="14593" width="1.453125" style="207" customWidth="1"/>
    <col min="14594" max="14594" width="6.1796875" style="207" customWidth="1"/>
    <col min="14595" max="14595" width="9.453125" style="207" customWidth="1"/>
    <col min="14596" max="14596" width="11.453125" style="207"/>
    <col min="14597" max="14597" width="10.1796875" style="207" customWidth="1"/>
    <col min="14598" max="14598" width="18.7265625" style="207" customWidth="1"/>
    <col min="14599" max="14599" width="8.7265625" style="207" customWidth="1"/>
    <col min="14600" max="14600" width="14.54296875" style="207" customWidth="1"/>
    <col min="14601" max="14601" width="11" style="207" customWidth="1"/>
    <col min="14602" max="14602" width="12" style="207" customWidth="1"/>
    <col min="14603" max="14603" width="11.54296875" style="207" customWidth="1"/>
    <col min="14604" max="14604" width="13.7265625" style="207" customWidth="1"/>
    <col min="14605" max="14605" width="14" style="207" customWidth="1"/>
    <col min="14606" max="14606" width="15.81640625" style="207" customWidth="1"/>
    <col min="14607" max="14607" width="19" style="207" customWidth="1"/>
    <col min="14608" max="14608" width="14.54296875" style="207" customWidth="1"/>
    <col min="14609" max="14609" width="13.54296875" style="207" customWidth="1"/>
    <col min="14610" max="14610" width="11.453125" style="207"/>
    <col min="14611" max="14611" width="16.81640625" style="207" customWidth="1"/>
    <col min="14612" max="14848" width="11.453125" style="207"/>
    <col min="14849" max="14849" width="1.453125" style="207" customWidth="1"/>
    <col min="14850" max="14850" width="6.1796875" style="207" customWidth="1"/>
    <col min="14851" max="14851" width="9.453125" style="207" customWidth="1"/>
    <col min="14852" max="14852" width="11.453125" style="207"/>
    <col min="14853" max="14853" width="10.1796875" style="207" customWidth="1"/>
    <col min="14854" max="14854" width="18.7265625" style="207" customWidth="1"/>
    <col min="14855" max="14855" width="8.7265625" style="207" customWidth="1"/>
    <col min="14856" max="14856" width="14.54296875" style="207" customWidth="1"/>
    <col min="14857" max="14857" width="11" style="207" customWidth="1"/>
    <col min="14858" max="14858" width="12" style="207" customWidth="1"/>
    <col min="14859" max="14859" width="11.54296875" style="207" customWidth="1"/>
    <col min="14860" max="14860" width="13.7265625" style="207" customWidth="1"/>
    <col min="14861" max="14861" width="14" style="207" customWidth="1"/>
    <col min="14862" max="14862" width="15.81640625" style="207" customWidth="1"/>
    <col min="14863" max="14863" width="19" style="207" customWidth="1"/>
    <col min="14864" max="14864" width="14.54296875" style="207" customWidth="1"/>
    <col min="14865" max="14865" width="13.54296875" style="207" customWidth="1"/>
    <col min="14866" max="14866" width="11.453125" style="207"/>
    <col min="14867" max="14867" width="16.81640625" style="207" customWidth="1"/>
    <col min="14868" max="15104" width="11.453125" style="207"/>
    <col min="15105" max="15105" width="1.453125" style="207" customWidth="1"/>
    <col min="15106" max="15106" width="6.1796875" style="207" customWidth="1"/>
    <col min="15107" max="15107" width="9.453125" style="207" customWidth="1"/>
    <col min="15108" max="15108" width="11.453125" style="207"/>
    <col min="15109" max="15109" width="10.1796875" style="207" customWidth="1"/>
    <col min="15110" max="15110" width="18.7265625" style="207" customWidth="1"/>
    <col min="15111" max="15111" width="8.7265625" style="207" customWidth="1"/>
    <col min="15112" max="15112" width="14.54296875" style="207" customWidth="1"/>
    <col min="15113" max="15113" width="11" style="207" customWidth="1"/>
    <col min="15114" max="15114" width="12" style="207" customWidth="1"/>
    <col min="15115" max="15115" width="11.54296875" style="207" customWidth="1"/>
    <col min="15116" max="15116" width="13.7265625" style="207" customWidth="1"/>
    <col min="15117" max="15117" width="14" style="207" customWidth="1"/>
    <col min="15118" max="15118" width="15.81640625" style="207" customWidth="1"/>
    <col min="15119" max="15119" width="19" style="207" customWidth="1"/>
    <col min="15120" max="15120" width="14.54296875" style="207" customWidth="1"/>
    <col min="15121" max="15121" width="13.54296875" style="207" customWidth="1"/>
    <col min="15122" max="15122" width="11.453125" style="207"/>
    <col min="15123" max="15123" width="16.81640625" style="207" customWidth="1"/>
    <col min="15124" max="15360" width="11.453125" style="207"/>
    <col min="15361" max="15361" width="1.453125" style="207" customWidth="1"/>
    <col min="15362" max="15362" width="6.1796875" style="207" customWidth="1"/>
    <col min="15363" max="15363" width="9.453125" style="207" customWidth="1"/>
    <col min="15364" max="15364" width="11.453125" style="207"/>
    <col min="15365" max="15365" width="10.1796875" style="207" customWidth="1"/>
    <col min="15366" max="15366" width="18.7265625" style="207" customWidth="1"/>
    <col min="15367" max="15367" width="8.7265625" style="207" customWidth="1"/>
    <col min="15368" max="15368" width="14.54296875" style="207" customWidth="1"/>
    <col min="15369" max="15369" width="11" style="207" customWidth="1"/>
    <col min="15370" max="15370" width="12" style="207" customWidth="1"/>
    <col min="15371" max="15371" width="11.54296875" style="207" customWidth="1"/>
    <col min="15372" max="15372" width="13.7265625" style="207" customWidth="1"/>
    <col min="15373" max="15373" width="14" style="207" customWidth="1"/>
    <col min="15374" max="15374" width="15.81640625" style="207" customWidth="1"/>
    <col min="15375" max="15375" width="19" style="207" customWidth="1"/>
    <col min="15376" max="15376" width="14.54296875" style="207" customWidth="1"/>
    <col min="15377" max="15377" width="13.54296875" style="207" customWidth="1"/>
    <col min="15378" max="15378" width="11.453125" style="207"/>
    <col min="15379" max="15379" width="16.81640625" style="207" customWidth="1"/>
    <col min="15380" max="15616" width="11.453125" style="207"/>
    <col min="15617" max="15617" width="1.453125" style="207" customWidth="1"/>
    <col min="15618" max="15618" width="6.1796875" style="207" customWidth="1"/>
    <col min="15619" max="15619" width="9.453125" style="207" customWidth="1"/>
    <col min="15620" max="15620" width="11.453125" style="207"/>
    <col min="15621" max="15621" width="10.1796875" style="207" customWidth="1"/>
    <col min="15622" max="15622" width="18.7265625" style="207" customWidth="1"/>
    <col min="15623" max="15623" width="8.7265625" style="207" customWidth="1"/>
    <col min="15624" max="15624" width="14.54296875" style="207" customWidth="1"/>
    <col min="15625" max="15625" width="11" style="207" customWidth="1"/>
    <col min="15626" max="15626" width="12" style="207" customWidth="1"/>
    <col min="15627" max="15627" width="11.54296875" style="207" customWidth="1"/>
    <col min="15628" max="15628" width="13.7265625" style="207" customWidth="1"/>
    <col min="15629" max="15629" width="14" style="207" customWidth="1"/>
    <col min="15630" max="15630" width="15.81640625" style="207" customWidth="1"/>
    <col min="15631" max="15631" width="19" style="207" customWidth="1"/>
    <col min="15632" max="15632" width="14.54296875" style="207" customWidth="1"/>
    <col min="15633" max="15633" width="13.54296875" style="207" customWidth="1"/>
    <col min="15634" max="15634" width="11.453125" style="207"/>
    <col min="15635" max="15635" width="16.81640625" style="207" customWidth="1"/>
    <col min="15636" max="15872" width="11.453125" style="207"/>
    <col min="15873" max="15873" width="1.453125" style="207" customWidth="1"/>
    <col min="15874" max="15874" width="6.1796875" style="207" customWidth="1"/>
    <col min="15875" max="15875" width="9.453125" style="207" customWidth="1"/>
    <col min="15876" max="15876" width="11.453125" style="207"/>
    <col min="15877" max="15877" width="10.1796875" style="207" customWidth="1"/>
    <col min="15878" max="15878" width="18.7265625" style="207" customWidth="1"/>
    <col min="15879" max="15879" width="8.7265625" style="207" customWidth="1"/>
    <col min="15880" max="15880" width="14.54296875" style="207" customWidth="1"/>
    <col min="15881" max="15881" width="11" style="207" customWidth="1"/>
    <col min="15882" max="15882" width="12" style="207" customWidth="1"/>
    <col min="15883" max="15883" width="11.54296875" style="207" customWidth="1"/>
    <col min="15884" max="15884" width="13.7265625" style="207" customWidth="1"/>
    <col min="15885" max="15885" width="14" style="207" customWidth="1"/>
    <col min="15886" max="15886" width="15.81640625" style="207" customWidth="1"/>
    <col min="15887" max="15887" width="19" style="207" customWidth="1"/>
    <col min="15888" max="15888" width="14.54296875" style="207" customWidth="1"/>
    <col min="15889" max="15889" width="13.54296875" style="207" customWidth="1"/>
    <col min="15890" max="15890" width="11.453125" style="207"/>
    <col min="15891" max="15891" width="16.81640625" style="207" customWidth="1"/>
    <col min="15892" max="16128" width="11.453125" style="207"/>
    <col min="16129" max="16129" width="1.453125" style="207" customWidth="1"/>
    <col min="16130" max="16130" width="6.1796875" style="207" customWidth="1"/>
    <col min="16131" max="16131" width="9.453125" style="207" customWidth="1"/>
    <col min="16132" max="16132" width="11.453125" style="207"/>
    <col min="16133" max="16133" width="10.1796875" style="207" customWidth="1"/>
    <col min="16134" max="16134" width="18.7265625" style="207" customWidth="1"/>
    <col min="16135" max="16135" width="8.7265625" style="207" customWidth="1"/>
    <col min="16136" max="16136" width="14.54296875" style="207" customWidth="1"/>
    <col min="16137" max="16137" width="11" style="207" customWidth="1"/>
    <col min="16138" max="16138" width="12" style="207" customWidth="1"/>
    <col min="16139" max="16139" width="11.54296875" style="207" customWidth="1"/>
    <col min="16140" max="16140" width="13.7265625" style="207" customWidth="1"/>
    <col min="16141" max="16141" width="14" style="207" customWidth="1"/>
    <col min="16142" max="16142" width="15.81640625" style="207" customWidth="1"/>
    <col min="16143" max="16143" width="19" style="207" customWidth="1"/>
    <col min="16144" max="16144" width="14.54296875" style="207" customWidth="1"/>
    <col min="16145" max="16145" width="13.54296875" style="207" customWidth="1"/>
    <col min="16146" max="16146" width="11.453125" style="207"/>
    <col min="16147" max="16147" width="16.81640625" style="207" customWidth="1"/>
    <col min="16148" max="16384" width="11.453125" style="207"/>
  </cols>
  <sheetData>
    <row r="1" spans="1:22" ht="13" x14ac:dyDescent="0.3">
      <c r="A1" s="835"/>
      <c r="B1" s="83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  <c r="N1" s="206"/>
      <c r="O1" s="206"/>
      <c r="P1" s="206"/>
      <c r="Q1" s="206"/>
      <c r="R1" s="206"/>
      <c r="S1" s="206"/>
      <c r="T1" s="206"/>
      <c r="U1" s="206"/>
      <c r="V1" s="206"/>
    </row>
    <row r="2" spans="1:22" ht="13" x14ac:dyDescent="0.3">
      <c r="A2" s="835"/>
      <c r="B2" s="835"/>
      <c r="C2" s="205"/>
      <c r="D2" s="205"/>
      <c r="E2" s="205"/>
      <c r="F2" s="205"/>
      <c r="G2" s="205"/>
      <c r="H2" s="205"/>
      <c r="I2" s="208"/>
      <c r="J2" s="208"/>
      <c r="K2" s="208"/>
      <c r="L2" s="208"/>
      <c r="M2" s="206"/>
      <c r="N2" s="206"/>
      <c r="O2" s="206"/>
      <c r="P2" s="206"/>
      <c r="Q2" s="206"/>
      <c r="R2" s="206"/>
      <c r="S2" s="206"/>
      <c r="T2" s="206"/>
      <c r="U2" s="206"/>
      <c r="V2" s="206"/>
    </row>
    <row r="3" spans="1:22" ht="13" x14ac:dyDescent="0.3">
      <c r="A3" s="835"/>
      <c r="B3" s="835"/>
      <c r="C3" s="205"/>
      <c r="D3" s="205"/>
      <c r="E3" s="205"/>
      <c r="F3" s="205"/>
      <c r="G3" s="205"/>
      <c r="H3" s="205"/>
      <c r="I3" s="206"/>
      <c r="J3" s="206"/>
      <c r="K3" s="209"/>
      <c r="L3" s="210"/>
      <c r="M3" s="211" t="s">
        <v>368</v>
      </c>
      <c r="N3" s="206"/>
      <c r="O3" s="206"/>
      <c r="P3" s="206"/>
      <c r="Q3" s="206"/>
      <c r="R3" s="206"/>
      <c r="S3" s="206"/>
      <c r="T3" s="206"/>
      <c r="U3" s="206"/>
      <c r="V3" s="206"/>
    </row>
    <row r="4" spans="1:22" ht="12.75" customHeight="1" x14ac:dyDescent="0.3">
      <c r="A4" s="835"/>
      <c r="B4" s="835"/>
      <c r="C4" s="205"/>
      <c r="D4" s="212"/>
      <c r="E4" s="212"/>
      <c r="F4" s="212"/>
      <c r="G4" s="212"/>
      <c r="H4" s="212"/>
      <c r="I4" s="206"/>
      <c r="J4" s="206"/>
      <c r="K4" s="879" t="s">
        <v>369</v>
      </c>
      <c r="L4" s="880"/>
      <c r="M4" s="213"/>
      <c r="N4" s="206"/>
      <c r="O4" s="206"/>
      <c r="P4" s="206"/>
      <c r="Q4" s="206"/>
      <c r="R4" s="206"/>
      <c r="S4" s="206"/>
      <c r="T4" s="206"/>
      <c r="U4" s="206"/>
      <c r="V4" s="206"/>
    </row>
    <row r="5" spans="1:22" ht="13" x14ac:dyDescent="0.3">
      <c r="A5" s="835"/>
      <c r="B5" s="835"/>
      <c r="C5" s="205"/>
      <c r="D5" s="212"/>
      <c r="E5" s="212"/>
      <c r="F5" s="212"/>
      <c r="G5" s="212"/>
      <c r="H5" s="212"/>
      <c r="I5" s="212"/>
      <c r="J5" s="212"/>
      <c r="K5" s="212"/>
      <c r="L5" s="212"/>
      <c r="M5" s="206"/>
      <c r="N5" s="206"/>
      <c r="O5" s="206"/>
      <c r="P5" s="206"/>
      <c r="Q5" s="206"/>
      <c r="R5" s="206"/>
      <c r="S5" s="206"/>
      <c r="T5" s="206"/>
      <c r="U5" s="206"/>
      <c r="V5" s="206"/>
    </row>
    <row r="6" spans="1:22" ht="12.75" customHeight="1" x14ac:dyDescent="0.3">
      <c r="A6" s="205"/>
      <c r="B6" s="881" t="s">
        <v>370</v>
      </c>
      <c r="C6" s="881"/>
      <c r="D6" s="881"/>
      <c r="E6" s="881"/>
      <c r="F6" s="881"/>
      <c r="G6" s="881"/>
      <c r="H6" s="881"/>
      <c r="I6" s="881"/>
      <c r="J6" s="881"/>
      <c r="K6" s="881"/>
      <c r="L6" s="881"/>
      <c r="M6" s="881"/>
      <c r="N6" s="206"/>
      <c r="O6" s="206"/>
      <c r="P6" s="206"/>
      <c r="Q6" s="206"/>
      <c r="R6" s="206"/>
      <c r="S6" s="206"/>
      <c r="T6" s="206"/>
      <c r="U6" s="206"/>
      <c r="V6" s="206"/>
    </row>
    <row r="7" spans="1:22" ht="13" x14ac:dyDescent="0.3">
      <c r="A7" s="205"/>
      <c r="B7" s="881"/>
      <c r="C7" s="881"/>
      <c r="D7" s="881"/>
      <c r="E7" s="881"/>
      <c r="F7" s="881"/>
      <c r="G7" s="881"/>
      <c r="H7" s="881"/>
      <c r="I7" s="881"/>
      <c r="J7" s="881"/>
      <c r="K7" s="881"/>
      <c r="L7" s="881"/>
      <c r="M7" s="881"/>
      <c r="N7" s="206"/>
      <c r="O7" s="206"/>
      <c r="P7" s="206"/>
      <c r="Q7" s="206"/>
      <c r="R7" s="206"/>
      <c r="S7" s="206"/>
      <c r="T7" s="206"/>
      <c r="U7" s="206"/>
      <c r="V7" s="206"/>
    </row>
    <row r="8" spans="1:22" ht="13" x14ac:dyDescent="0.3">
      <c r="A8" s="835"/>
      <c r="B8" s="835"/>
      <c r="C8" s="214"/>
      <c r="D8" s="214"/>
      <c r="E8" s="214"/>
      <c r="F8" s="214"/>
      <c r="G8" s="214"/>
      <c r="H8" s="214"/>
      <c r="I8" s="214"/>
      <c r="J8" s="214"/>
      <c r="K8" s="214"/>
      <c r="L8" s="215"/>
      <c r="M8" s="206"/>
      <c r="N8" s="206"/>
      <c r="O8" s="206"/>
      <c r="P8" s="206"/>
      <c r="Q8" s="206"/>
      <c r="R8" s="206"/>
      <c r="S8" s="206"/>
      <c r="T8" s="206"/>
      <c r="U8" s="206"/>
      <c r="V8" s="206"/>
    </row>
    <row r="9" spans="1:22" ht="13" x14ac:dyDescent="0.3">
      <c r="A9" s="205"/>
      <c r="B9" s="882" t="s">
        <v>371</v>
      </c>
      <c r="C9" s="882"/>
      <c r="D9" s="205"/>
      <c r="E9" s="205"/>
      <c r="F9" s="205"/>
      <c r="G9" s="205"/>
      <c r="H9" s="205"/>
      <c r="I9" s="205"/>
      <c r="J9" s="205"/>
      <c r="K9" s="205"/>
      <c r="L9" s="205"/>
      <c r="M9" s="206"/>
      <c r="N9" s="206"/>
      <c r="O9" s="206"/>
      <c r="P9" s="206"/>
      <c r="Q9" s="206"/>
      <c r="R9" s="206"/>
      <c r="S9" s="206"/>
      <c r="T9" s="206"/>
      <c r="U9" s="206"/>
      <c r="V9" s="206"/>
    </row>
    <row r="10" spans="1:22" ht="13" x14ac:dyDescent="0.3">
      <c r="A10" s="205"/>
      <c r="B10" s="869" t="s">
        <v>214</v>
      </c>
      <c r="C10" s="870"/>
      <c r="D10" s="870"/>
      <c r="E10" s="870"/>
      <c r="F10" s="871"/>
      <c r="G10" s="877" t="s">
        <v>372</v>
      </c>
      <c r="H10" s="877"/>
      <c r="I10" s="877"/>
      <c r="J10" s="877"/>
      <c r="K10" s="877"/>
      <c r="L10" s="877"/>
      <c r="M10" s="206"/>
      <c r="N10" s="206"/>
      <c r="O10" s="206"/>
      <c r="P10" s="206"/>
      <c r="Q10" s="206"/>
      <c r="R10" s="206"/>
      <c r="S10" s="206"/>
      <c r="T10" s="206"/>
      <c r="U10" s="206"/>
      <c r="V10" s="206"/>
    </row>
    <row r="11" spans="1:22" ht="13" x14ac:dyDescent="0.3">
      <c r="A11" s="205"/>
      <c r="B11" s="877"/>
      <c r="C11" s="877"/>
      <c r="D11" s="877"/>
      <c r="E11" s="877"/>
      <c r="F11" s="877"/>
      <c r="G11" s="877"/>
      <c r="H11" s="877"/>
      <c r="I11" s="877"/>
      <c r="J11" s="877"/>
      <c r="K11" s="877"/>
      <c r="L11" s="877"/>
      <c r="M11" s="206"/>
      <c r="N11" s="206"/>
      <c r="O11" s="206"/>
      <c r="P11" s="206"/>
      <c r="Q11" s="206"/>
      <c r="R11" s="206"/>
      <c r="S11" s="206"/>
      <c r="T11" s="206"/>
      <c r="U11" s="206"/>
      <c r="V11" s="206"/>
    </row>
    <row r="12" spans="1:22" ht="13" x14ac:dyDescent="0.3">
      <c r="A12" s="205"/>
      <c r="B12" s="869" t="s">
        <v>373</v>
      </c>
      <c r="C12" s="870"/>
      <c r="D12" s="870"/>
      <c r="E12" s="870"/>
      <c r="F12" s="871"/>
      <c r="G12" s="877" t="s">
        <v>374</v>
      </c>
      <c r="H12" s="877"/>
      <c r="I12" s="877"/>
      <c r="J12" s="877"/>
      <c r="K12" s="877"/>
      <c r="L12" s="877"/>
      <c r="M12" s="206"/>
      <c r="N12" s="206"/>
      <c r="O12" s="206"/>
      <c r="P12" s="206"/>
      <c r="Q12" s="206"/>
      <c r="R12" s="206"/>
      <c r="S12" s="206"/>
      <c r="T12" s="206"/>
      <c r="U12" s="206"/>
      <c r="V12" s="206"/>
    </row>
    <row r="13" spans="1:22" ht="13" x14ac:dyDescent="0.3">
      <c r="A13" s="205"/>
      <c r="B13" s="869"/>
      <c r="C13" s="870"/>
      <c r="D13" s="870"/>
      <c r="E13" s="870"/>
      <c r="F13" s="871"/>
      <c r="G13" s="877"/>
      <c r="H13" s="877"/>
      <c r="I13" s="877"/>
      <c r="J13" s="877"/>
      <c r="K13" s="877"/>
      <c r="L13" s="877"/>
      <c r="M13" s="206"/>
      <c r="N13" s="206"/>
      <c r="O13" s="206"/>
      <c r="P13" s="206"/>
      <c r="Q13" s="206"/>
      <c r="R13" s="206"/>
      <c r="S13" s="206"/>
      <c r="T13" s="206"/>
      <c r="U13" s="206"/>
      <c r="V13" s="206"/>
    </row>
    <row r="14" spans="1:22" ht="13" x14ac:dyDescent="0.3">
      <c r="A14" s="205"/>
      <c r="B14" s="869" t="s">
        <v>375</v>
      </c>
      <c r="C14" s="870"/>
      <c r="D14" s="870"/>
      <c r="E14" s="870"/>
      <c r="F14" s="871"/>
      <c r="G14" s="878" t="s">
        <v>376</v>
      </c>
      <c r="H14" s="878"/>
      <c r="I14" s="878"/>
      <c r="J14" s="878"/>
      <c r="K14" s="878"/>
      <c r="L14" s="878"/>
      <c r="M14" s="206"/>
      <c r="N14" s="206"/>
      <c r="O14" s="206"/>
      <c r="P14" s="206"/>
      <c r="Q14" s="206"/>
      <c r="R14" s="206"/>
      <c r="S14" s="206"/>
      <c r="T14" s="206"/>
      <c r="U14" s="206"/>
      <c r="V14" s="206"/>
    </row>
    <row r="15" spans="1:22" ht="13" x14ac:dyDescent="0.3">
      <c r="A15" s="205"/>
      <c r="B15" s="869"/>
      <c r="C15" s="870"/>
      <c r="D15" s="870"/>
      <c r="E15" s="870"/>
      <c r="F15" s="871"/>
      <c r="G15" s="872"/>
      <c r="H15" s="872"/>
      <c r="I15" s="872"/>
      <c r="J15" s="872"/>
      <c r="K15" s="872"/>
      <c r="L15" s="872"/>
      <c r="M15" s="206"/>
      <c r="N15" s="206"/>
      <c r="O15" s="206"/>
      <c r="P15" s="206"/>
      <c r="Q15" s="206"/>
      <c r="R15" s="206"/>
      <c r="S15" s="206"/>
      <c r="T15" s="206"/>
      <c r="U15" s="206"/>
      <c r="V15" s="206"/>
    </row>
    <row r="16" spans="1:22" ht="13" x14ac:dyDescent="0.3">
      <c r="A16" s="835"/>
      <c r="B16" s="83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6"/>
      <c r="N16" s="206"/>
      <c r="O16" s="206"/>
      <c r="P16" s="206"/>
      <c r="Q16" s="206"/>
      <c r="R16" s="206"/>
      <c r="S16" s="206"/>
      <c r="T16" s="206"/>
      <c r="U16" s="206"/>
      <c r="V16" s="206"/>
    </row>
    <row r="17" spans="1:22" ht="13" x14ac:dyDescent="0.3">
      <c r="A17" s="205"/>
      <c r="B17" s="826"/>
      <c r="C17" s="826"/>
      <c r="D17" s="205"/>
      <c r="E17" s="206"/>
      <c r="F17" s="205"/>
      <c r="G17" s="205"/>
      <c r="H17" s="205"/>
      <c r="I17" s="205"/>
      <c r="J17" s="205"/>
      <c r="K17" s="205"/>
      <c r="L17" s="205"/>
      <c r="M17" s="206"/>
      <c r="N17" s="206"/>
      <c r="O17" s="206"/>
      <c r="P17" s="206"/>
      <c r="Q17" s="206"/>
      <c r="R17" s="206"/>
      <c r="S17" s="206"/>
      <c r="T17" s="206"/>
      <c r="U17" s="206"/>
      <c r="V17" s="206"/>
    </row>
    <row r="18" spans="1:22" ht="13" x14ac:dyDescent="0.3">
      <c r="A18" s="205"/>
      <c r="B18" s="216" t="s">
        <v>377</v>
      </c>
      <c r="C18" s="216"/>
      <c r="D18" s="217"/>
      <c r="E18" s="217"/>
      <c r="F18" s="217"/>
      <c r="G18" s="217"/>
      <c r="H18" s="208"/>
      <c r="I18" s="208"/>
      <c r="J18" s="208"/>
      <c r="K18" s="208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</row>
    <row r="19" spans="1:22" ht="12.75" customHeight="1" x14ac:dyDescent="0.3">
      <c r="A19" s="205"/>
      <c r="B19" s="873" t="s">
        <v>378</v>
      </c>
      <c r="C19" s="855" t="s">
        <v>379</v>
      </c>
      <c r="D19" s="843" t="s">
        <v>380</v>
      </c>
      <c r="E19" s="849"/>
      <c r="F19" s="831" t="s">
        <v>381</v>
      </c>
      <c r="G19" s="876"/>
      <c r="H19" s="832"/>
      <c r="I19" s="852" t="s">
        <v>382</v>
      </c>
      <c r="J19" s="853"/>
      <c r="K19" s="853"/>
      <c r="L19" s="853"/>
      <c r="M19" s="853"/>
      <c r="N19" s="853"/>
      <c r="O19" s="853"/>
      <c r="P19" s="854"/>
      <c r="Q19" s="855" t="s">
        <v>383</v>
      </c>
      <c r="R19" s="858" t="s">
        <v>384</v>
      </c>
      <c r="S19" s="206"/>
      <c r="T19" s="206"/>
    </row>
    <row r="20" spans="1:22" ht="22.5" customHeight="1" x14ac:dyDescent="0.3">
      <c r="A20" s="205"/>
      <c r="B20" s="874"/>
      <c r="C20" s="856"/>
      <c r="D20" s="845"/>
      <c r="E20" s="850"/>
      <c r="F20" s="858" t="s">
        <v>385</v>
      </c>
      <c r="G20" s="861" t="s">
        <v>386</v>
      </c>
      <c r="H20" s="862"/>
      <c r="I20" s="852" t="s">
        <v>387</v>
      </c>
      <c r="J20" s="853"/>
      <c r="K20" s="853"/>
      <c r="L20" s="854"/>
      <c r="M20" s="855" t="s">
        <v>388</v>
      </c>
      <c r="N20" s="852" t="s">
        <v>389</v>
      </c>
      <c r="O20" s="854"/>
      <c r="P20" s="855" t="s">
        <v>390</v>
      </c>
      <c r="Q20" s="856"/>
      <c r="R20" s="859"/>
      <c r="S20" s="206"/>
      <c r="T20" s="206"/>
    </row>
    <row r="21" spans="1:22" ht="12.75" customHeight="1" x14ac:dyDescent="0.3">
      <c r="A21" s="205"/>
      <c r="B21" s="874"/>
      <c r="C21" s="856"/>
      <c r="D21" s="845"/>
      <c r="E21" s="850"/>
      <c r="F21" s="859"/>
      <c r="G21" s="863"/>
      <c r="H21" s="864"/>
      <c r="I21" s="852" t="s">
        <v>391</v>
      </c>
      <c r="J21" s="854"/>
      <c r="K21" s="852" t="s">
        <v>392</v>
      </c>
      <c r="L21" s="854"/>
      <c r="M21" s="856"/>
      <c r="N21" s="855" t="s">
        <v>393</v>
      </c>
      <c r="O21" s="855" t="s">
        <v>394</v>
      </c>
      <c r="P21" s="856"/>
      <c r="Q21" s="856"/>
      <c r="R21" s="859"/>
      <c r="S21" s="206"/>
      <c r="T21" s="206"/>
    </row>
    <row r="22" spans="1:22" ht="47.25" customHeight="1" x14ac:dyDescent="0.3">
      <c r="A22" s="205"/>
      <c r="B22" s="875"/>
      <c r="C22" s="857"/>
      <c r="D22" s="847"/>
      <c r="E22" s="851"/>
      <c r="F22" s="860"/>
      <c r="G22" s="865"/>
      <c r="H22" s="866"/>
      <c r="I22" s="218" t="s">
        <v>92</v>
      </c>
      <c r="J22" s="218" t="s">
        <v>93</v>
      </c>
      <c r="K22" s="218" t="s">
        <v>92</v>
      </c>
      <c r="L22" s="218" t="s">
        <v>93</v>
      </c>
      <c r="M22" s="857"/>
      <c r="N22" s="857"/>
      <c r="O22" s="857"/>
      <c r="P22" s="857"/>
      <c r="Q22" s="857"/>
      <c r="R22" s="860"/>
      <c r="S22" s="206"/>
      <c r="T22" s="206"/>
    </row>
    <row r="23" spans="1:22" ht="17.25" customHeight="1" x14ac:dyDescent="0.3">
      <c r="A23" s="205"/>
      <c r="B23" s="219">
        <v>1</v>
      </c>
      <c r="C23" s="220" t="s">
        <v>395</v>
      </c>
      <c r="D23" s="867">
        <f>+'Enunciado - Desarrollo'!E88</f>
        <v>44025696.493333332</v>
      </c>
      <c r="E23" s="854"/>
      <c r="F23" s="281"/>
      <c r="G23" s="868">
        <f>+'Enunciado - Desarrollo'!D24</f>
        <v>6000000</v>
      </c>
      <c r="H23" s="832"/>
      <c r="I23" s="218"/>
      <c r="J23" s="221">
        <f>+'Enunciado - Desarrollo'!I88</f>
        <v>225555.33000000002</v>
      </c>
      <c r="K23" s="218"/>
      <c r="L23" s="221">
        <f>+'Enunciado - Desarrollo'!H88</f>
        <v>336575.33</v>
      </c>
      <c r="M23" s="218"/>
      <c r="N23" s="218"/>
      <c r="O23" s="218"/>
      <c r="P23" s="221">
        <f>+'Enunciado - Desarrollo'!G88</f>
        <v>84000</v>
      </c>
      <c r="Q23" s="221">
        <f>+'Enunciado - Desarrollo'!J88</f>
        <v>278745.83333333337</v>
      </c>
      <c r="R23" s="222">
        <v>1</v>
      </c>
      <c r="S23" s="206"/>
      <c r="T23" s="206"/>
    </row>
    <row r="24" spans="1:22" ht="19.5" customHeight="1" x14ac:dyDescent="0.3">
      <c r="A24" s="205"/>
      <c r="B24" s="218">
        <v>2</v>
      </c>
      <c r="C24" s="223" t="s">
        <v>396</v>
      </c>
      <c r="D24" s="867">
        <f>+'Enunciado - Desarrollo'!E89</f>
        <v>18868155.640000001</v>
      </c>
      <c r="E24" s="854"/>
      <c r="F24" s="281"/>
      <c r="G24" s="868">
        <f>+'Enunciado - Desarrollo'!D25</f>
        <v>5400000</v>
      </c>
      <c r="H24" s="832"/>
      <c r="I24" s="218"/>
      <c r="J24" s="221">
        <f>+'Enunciado - Desarrollo'!I89</f>
        <v>96666.57</v>
      </c>
      <c r="K24" s="218"/>
      <c r="L24" s="221">
        <f>+'Enunciado - Desarrollo'!H89</f>
        <v>144246.57</v>
      </c>
      <c r="M24" s="218"/>
      <c r="N24" s="218"/>
      <c r="O24" s="218"/>
      <c r="P24" s="221">
        <f>+'Enunciado - Desarrollo'!G89</f>
        <v>36000</v>
      </c>
      <c r="Q24" s="221">
        <f>+'Enunciado - Desarrollo'!J89</f>
        <v>119462.50000000003</v>
      </c>
      <c r="R24" s="222">
        <v>2</v>
      </c>
      <c r="S24" s="206"/>
      <c r="T24" s="206"/>
    </row>
    <row r="25" spans="1:22" ht="12.75" customHeight="1" x14ac:dyDescent="0.3">
      <c r="A25" s="205"/>
      <c r="B25" s="224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5"/>
      <c r="S25" s="206"/>
      <c r="T25" s="206"/>
    </row>
    <row r="26" spans="1:22" s="205" customFormat="1" ht="12.75" customHeight="1" x14ac:dyDescent="0.2"/>
    <row r="27" spans="1:22" ht="12.75" customHeight="1" x14ac:dyDescent="0.3">
      <c r="A27" s="205"/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5"/>
      <c r="S27" s="206"/>
      <c r="T27" s="206"/>
    </row>
    <row r="28" spans="1:22" ht="12.75" customHeight="1" x14ac:dyDescent="0.3">
      <c r="A28" s="835"/>
      <c r="B28" s="835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7"/>
      <c r="N28" s="227"/>
      <c r="O28" s="227"/>
      <c r="P28" s="227"/>
      <c r="Q28" s="227"/>
      <c r="R28" s="206"/>
      <c r="S28" s="206"/>
      <c r="T28" s="206"/>
      <c r="U28" s="206"/>
      <c r="V28" s="206"/>
    </row>
    <row r="29" spans="1:22" ht="12.75" customHeight="1" x14ac:dyDescent="0.3">
      <c r="A29" s="205"/>
      <c r="B29" s="840" t="s">
        <v>397</v>
      </c>
      <c r="C29" s="841"/>
      <c r="D29" s="841"/>
      <c r="E29" s="841"/>
      <c r="F29" s="841"/>
      <c r="G29" s="841"/>
      <c r="H29" s="841"/>
      <c r="I29" s="841"/>
      <c r="J29" s="841"/>
      <c r="K29" s="841"/>
      <c r="L29" s="841"/>
      <c r="M29" s="841"/>
      <c r="N29" s="841"/>
      <c r="O29" s="841"/>
      <c r="P29" s="841"/>
      <c r="Q29" s="842"/>
      <c r="R29" s="206"/>
      <c r="S29" s="206"/>
      <c r="T29" s="206"/>
    </row>
    <row r="30" spans="1:22" ht="25.5" customHeight="1" x14ac:dyDescent="0.3">
      <c r="A30" s="205"/>
      <c r="B30" s="843" t="s">
        <v>398</v>
      </c>
      <c r="C30" s="844"/>
      <c r="D30" s="843" t="s">
        <v>380</v>
      </c>
      <c r="E30" s="849"/>
      <c r="F30" s="852" t="s">
        <v>381</v>
      </c>
      <c r="G30" s="853"/>
      <c r="H30" s="854"/>
      <c r="I30" s="852" t="s">
        <v>399</v>
      </c>
      <c r="J30" s="853"/>
      <c r="K30" s="853"/>
      <c r="L30" s="853"/>
      <c r="M30" s="853"/>
      <c r="N30" s="853"/>
      <c r="O30" s="853"/>
      <c r="P30" s="854"/>
      <c r="Q30" s="855" t="s">
        <v>400</v>
      </c>
      <c r="R30" s="206"/>
      <c r="S30" s="206"/>
      <c r="T30" s="206"/>
    </row>
    <row r="31" spans="1:22" ht="42.75" customHeight="1" x14ac:dyDescent="0.3">
      <c r="A31" s="205"/>
      <c r="B31" s="845"/>
      <c r="C31" s="846"/>
      <c r="D31" s="845"/>
      <c r="E31" s="850"/>
      <c r="F31" s="855" t="s">
        <v>385</v>
      </c>
      <c r="G31" s="843" t="s">
        <v>386</v>
      </c>
      <c r="H31" s="849"/>
      <c r="I31" s="852" t="s">
        <v>387</v>
      </c>
      <c r="J31" s="853"/>
      <c r="K31" s="853"/>
      <c r="L31" s="854"/>
      <c r="M31" s="855" t="s">
        <v>388</v>
      </c>
      <c r="N31" s="852" t="s">
        <v>389</v>
      </c>
      <c r="O31" s="854"/>
      <c r="P31" s="855" t="s">
        <v>390</v>
      </c>
      <c r="Q31" s="856"/>
      <c r="R31" s="206"/>
      <c r="S31" s="206"/>
      <c r="T31" s="206"/>
    </row>
    <row r="32" spans="1:22" ht="12" customHeight="1" x14ac:dyDescent="0.3">
      <c r="A32" s="205"/>
      <c r="B32" s="845"/>
      <c r="C32" s="846"/>
      <c r="D32" s="845"/>
      <c r="E32" s="850"/>
      <c r="F32" s="856"/>
      <c r="G32" s="845"/>
      <c r="H32" s="850"/>
      <c r="I32" s="852" t="s">
        <v>391</v>
      </c>
      <c r="J32" s="854"/>
      <c r="K32" s="852" t="s">
        <v>392</v>
      </c>
      <c r="L32" s="854"/>
      <c r="M32" s="856"/>
      <c r="N32" s="855" t="s">
        <v>393</v>
      </c>
      <c r="O32" s="855" t="s">
        <v>401</v>
      </c>
      <c r="P32" s="856"/>
      <c r="Q32" s="856"/>
      <c r="R32" s="206"/>
      <c r="S32" s="206"/>
      <c r="T32" s="206"/>
    </row>
    <row r="33" spans="1:22" ht="49.5" customHeight="1" x14ac:dyDescent="0.3">
      <c r="A33" s="205"/>
      <c r="B33" s="847"/>
      <c r="C33" s="848"/>
      <c r="D33" s="847"/>
      <c r="E33" s="851"/>
      <c r="F33" s="857"/>
      <c r="G33" s="847"/>
      <c r="H33" s="851"/>
      <c r="I33" s="218" t="s">
        <v>92</v>
      </c>
      <c r="J33" s="218" t="s">
        <v>93</v>
      </c>
      <c r="K33" s="218" t="s">
        <v>92</v>
      </c>
      <c r="L33" s="218" t="s">
        <v>93</v>
      </c>
      <c r="M33" s="857"/>
      <c r="N33" s="857"/>
      <c r="O33" s="857"/>
      <c r="P33" s="857"/>
      <c r="Q33" s="857"/>
      <c r="R33" s="206"/>
      <c r="S33" s="206"/>
      <c r="T33" s="206"/>
    </row>
    <row r="34" spans="1:22" ht="13" x14ac:dyDescent="0.3">
      <c r="A34" s="205"/>
      <c r="B34" s="831">
        <v>2</v>
      </c>
      <c r="C34" s="832"/>
      <c r="D34" s="833">
        <f>+D23+D24</f>
        <v>62893852.133333333</v>
      </c>
      <c r="E34" s="834"/>
      <c r="F34" s="228">
        <f>+F23+F24</f>
        <v>0</v>
      </c>
      <c r="G34" s="833">
        <f>+G23+G24</f>
        <v>11400000</v>
      </c>
      <c r="H34" s="834"/>
      <c r="I34" s="222" t="s">
        <v>402</v>
      </c>
      <c r="J34" s="228">
        <f>+J23+J24</f>
        <v>322221.90000000002</v>
      </c>
      <c r="K34" s="222" t="s">
        <v>403</v>
      </c>
      <c r="L34" s="228">
        <f>+L23+L24</f>
        <v>480821.9</v>
      </c>
      <c r="M34" s="222" t="s">
        <v>404</v>
      </c>
      <c r="N34" s="222" t="s">
        <v>405</v>
      </c>
      <c r="O34" s="222" t="s">
        <v>406</v>
      </c>
      <c r="P34" s="228">
        <f>+P23+P24</f>
        <v>120000</v>
      </c>
      <c r="Q34" s="228">
        <f>+Q23+Q24</f>
        <v>398208.33333333337</v>
      </c>
      <c r="R34" s="206"/>
      <c r="S34" s="206"/>
      <c r="T34" s="206"/>
    </row>
    <row r="35" spans="1:22" ht="13" x14ac:dyDescent="0.3">
      <c r="A35" s="835"/>
      <c r="B35" s="835"/>
      <c r="C35" s="229"/>
      <c r="D35" s="229"/>
      <c r="E35" s="229"/>
      <c r="F35" s="230"/>
      <c r="G35" s="230"/>
      <c r="H35" s="230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06"/>
      <c r="U35" s="206"/>
      <c r="V35" s="206"/>
    </row>
    <row r="36" spans="1:22" ht="13" x14ac:dyDescent="0.3">
      <c r="A36" s="835"/>
      <c r="B36" s="835"/>
      <c r="C36" s="225"/>
      <c r="D36" s="225"/>
      <c r="E36" s="225"/>
      <c r="F36" s="208"/>
      <c r="G36" s="208"/>
      <c r="H36" s="225"/>
      <c r="I36" s="217"/>
      <c r="J36" s="217"/>
      <c r="K36" s="225"/>
      <c r="L36" s="208"/>
      <c r="M36" s="208"/>
      <c r="N36" s="206"/>
      <c r="O36" s="206"/>
      <c r="P36" s="206"/>
      <c r="Q36" s="206"/>
      <c r="R36" s="206"/>
      <c r="S36" s="206"/>
      <c r="T36" s="206"/>
      <c r="U36" s="206"/>
      <c r="V36" s="206"/>
    </row>
    <row r="37" spans="1:22" ht="13" x14ac:dyDescent="0.3">
      <c r="A37" s="835"/>
      <c r="B37" s="835"/>
      <c r="C37" s="225"/>
      <c r="D37" s="225"/>
      <c r="E37" s="225"/>
      <c r="F37" s="208"/>
      <c r="G37" s="208"/>
      <c r="H37" s="225"/>
      <c r="I37" s="217"/>
      <c r="J37" s="217"/>
      <c r="K37" s="225"/>
      <c r="L37" s="208"/>
      <c r="M37" s="208"/>
      <c r="N37" s="206"/>
      <c r="O37" s="206"/>
      <c r="P37" s="206"/>
      <c r="Q37" s="206"/>
      <c r="R37" s="206"/>
      <c r="S37" s="206"/>
      <c r="T37" s="206"/>
      <c r="U37" s="206"/>
      <c r="V37" s="206"/>
    </row>
    <row r="38" spans="1:22" ht="13" x14ac:dyDescent="0.3">
      <c r="A38" s="835"/>
      <c r="B38" s="835"/>
      <c r="C38" s="225"/>
      <c r="D38" s="225"/>
      <c r="E38" s="225"/>
      <c r="F38" s="208"/>
      <c r="G38" s="208"/>
      <c r="H38" s="225"/>
      <c r="I38" s="217"/>
      <c r="J38" s="217"/>
      <c r="K38" s="225"/>
      <c r="L38" s="208"/>
      <c r="M38" s="208"/>
      <c r="N38" s="206"/>
      <c r="O38" s="206"/>
      <c r="P38" s="206"/>
      <c r="Q38" s="206"/>
      <c r="R38" s="206"/>
      <c r="S38" s="206"/>
      <c r="T38" s="206"/>
      <c r="U38" s="206"/>
      <c r="V38" s="206"/>
    </row>
    <row r="39" spans="1:22" ht="21.75" customHeight="1" x14ac:dyDescent="0.3">
      <c r="A39" s="206"/>
      <c r="B39" s="836" t="s">
        <v>407</v>
      </c>
      <c r="C39" s="836"/>
      <c r="D39" s="836"/>
      <c r="E39" s="836"/>
      <c r="F39" s="836"/>
      <c r="G39" s="836"/>
      <c r="H39" s="836"/>
      <c r="I39" s="836"/>
      <c r="J39" s="836"/>
      <c r="K39" s="83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</row>
    <row r="40" spans="1:22" ht="12.75" customHeight="1" x14ac:dyDescent="0.3">
      <c r="A40" s="206"/>
      <c r="B40" s="836"/>
      <c r="C40" s="836"/>
      <c r="D40" s="836"/>
      <c r="E40" s="836"/>
      <c r="F40" s="836"/>
      <c r="G40" s="836"/>
      <c r="H40" s="836"/>
      <c r="I40" s="836"/>
      <c r="J40" s="836"/>
      <c r="K40" s="83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</row>
    <row r="41" spans="1:22" ht="13" x14ac:dyDescent="0.3">
      <c r="A41" s="826"/>
      <c r="B41" s="826"/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</row>
    <row r="42" spans="1:22" ht="12" customHeight="1" x14ac:dyDescent="0.3">
      <c r="A42" s="206"/>
      <c r="B42" s="837" t="s">
        <v>408</v>
      </c>
      <c r="C42" s="838"/>
      <c r="D42" s="839"/>
      <c r="E42" s="206"/>
      <c r="F42" s="206"/>
      <c r="G42" s="206"/>
      <c r="H42" s="206"/>
      <c r="I42" s="206"/>
      <c r="J42" s="206"/>
      <c r="K42" s="206"/>
      <c r="L42" s="827"/>
      <c r="M42" s="827"/>
      <c r="N42" s="827"/>
      <c r="O42" s="827"/>
      <c r="P42" s="827"/>
      <c r="Q42" s="827"/>
      <c r="R42" s="827"/>
      <c r="S42" s="827"/>
      <c r="T42" s="827"/>
      <c r="U42" s="827"/>
      <c r="V42" s="827"/>
    </row>
    <row r="43" spans="1:22" ht="12.75" customHeight="1" x14ac:dyDescent="0.3">
      <c r="A43" s="206"/>
      <c r="B43" s="828"/>
      <c r="C43" s="829"/>
      <c r="D43" s="830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</row>
    <row r="44" spans="1:22" ht="13" x14ac:dyDescent="0.3">
      <c r="A44" s="826"/>
      <c r="B44" s="826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</row>
    <row r="45" spans="1:22" ht="13" x14ac:dyDescent="0.3">
      <c r="A45" s="826"/>
      <c r="B45" s="82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</row>
    <row r="46" spans="1:22" ht="14.5" x14ac:dyDescent="0.3">
      <c r="A46" s="826"/>
      <c r="B46" s="826"/>
      <c r="C46" s="206"/>
      <c r="D46" s="206"/>
      <c r="E46" s="206"/>
      <c r="F46" s="206"/>
      <c r="G46" s="206"/>
      <c r="H46" s="206"/>
      <c r="I46" s="206"/>
      <c r="J46" s="206"/>
      <c r="K46" s="827"/>
      <c r="L46" s="827"/>
      <c r="M46" s="206"/>
      <c r="N46" s="206"/>
      <c r="O46" s="206"/>
      <c r="P46" s="206"/>
      <c r="Q46" s="206"/>
      <c r="R46" s="206"/>
      <c r="S46" s="206"/>
      <c r="T46" s="206"/>
      <c r="U46" s="206"/>
      <c r="V46" s="206"/>
    </row>
    <row r="47" spans="1:22" ht="13" x14ac:dyDescent="0.3">
      <c r="A47" s="826"/>
      <c r="B47" s="826"/>
      <c r="C47" s="206"/>
      <c r="D47" s="206"/>
      <c r="E47" s="206"/>
      <c r="F47" s="206"/>
      <c r="G47" s="206"/>
      <c r="H47" s="206"/>
      <c r="I47" s="206"/>
      <c r="J47" s="206"/>
      <c r="K47" s="827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</row>
    <row r="48" spans="1:22" ht="13" x14ac:dyDescent="0.3">
      <c r="A48" s="826"/>
      <c r="B48" s="826"/>
      <c r="C48" s="206"/>
      <c r="D48" s="206"/>
      <c r="E48" s="206"/>
      <c r="F48" s="206"/>
      <c r="G48" s="206"/>
      <c r="H48" s="206"/>
      <c r="I48" s="206"/>
      <c r="J48" s="206"/>
      <c r="K48" s="827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</row>
  </sheetData>
  <mergeCells count="80">
    <mergeCell ref="B11:F11"/>
    <mergeCell ref="G11:L11"/>
    <mergeCell ref="A1:B1"/>
    <mergeCell ref="A2:B2"/>
    <mergeCell ref="A3:B3"/>
    <mergeCell ref="A4:B4"/>
    <mergeCell ref="K4:L4"/>
    <mergeCell ref="A5:B5"/>
    <mergeCell ref="B6:M7"/>
    <mergeCell ref="A8:B8"/>
    <mergeCell ref="B9:C9"/>
    <mergeCell ref="B10:F10"/>
    <mergeCell ref="G10:L10"/>
    <mergeCell ref="B12:F12"/>
    <mergeCell ref="G12:L12"/>
    <mergeCell ref="B13:F13"/>
    <mergeCell ref="G13:L13"/>
    <mergeCell ref="B14:F14"/>
    <mergeCell ref="G14:L14"/>
    <mergeCell ref="B15:F15"/>
    <mergeCell ref="G15:L15"/>
    <mergeCell ref="A16:B16"/>
    <mergeCell ref="B17:C17"/>
    <mergeCell ref="B19:B22"/>
    <mergeCell ref="C19:C22"/>
    <mergeCell ref="D19:E22"/>
    <mergeCell ref="F19:H19"/>
    <mergeCell ref="I19:P19"/>
    <mergeCell ref="N21:N22"/>
    <mergeCell ref="A28:B28"/>
    <mergeCell ref="Q19:Q22"/>
    <mergeCell ref="R19:R22"/>
    <mergeCell ref="F20:F22"/>
    <mergeCell ref="G20:H22"/>
    <mergeCell ref="I20:L20"/>
    <mergeCell ref="M20:M22"/>
    <mergeCell ref="N20:O20"/>
    <mergeCell ref="P20:P22"/>
    <mergeCell ref="I21:J21"/>
    <mergeCell ref="K21:L21"/>
    <mergeCell ref="O21:O22"/>
    <mergeCell ref="D23:E23"/>
    <mergeCell ref="G23:H23"/>
    <mergeCell ref="D24:E24"/>
    <mergeCell ref="G24:H24"/>
    <mergeCell ref="B29:Q29"/>
    <mergeCell ref="B30:C33"/>
    <mergeCell ref="D30:E33"/>
    <mergeCell ref="F30:H30"/>
    <mergeCell ref="I30:P30"/>
    <mergeCell ref="Q30:Q33"/>
    <mergeCell ref="F31:F33"/>
    <mergeCell ref="G31:H33"/>
    <mergeCell ref="I31:L31"/>
    <mergeCell ref="M31:M33"/>
    <mergeCell ref="N31:O31"/>
    <mergeCell ref="P31:P33"/>
    <mergeCell ref="I32:J32"/>
    <mergeCell ref="K32:L32"/>
    <mergeCell ref="N32:N33"/>
    <mergeCell ref="O32:O33"/>
    <mergeCell ref="A37:B37"/>
    <mergeCell ref="A38:B38"/>
    <mergeCell ref="B39:K40"/>
    <mergeCell ref="A41:B41"/>
    <mergeCell ref="B42:D42"/>
    <mergeCell ref="B34:C34"/>
    <mergeCell ref="D34:E34"/>
    <mergeCell ref="G34:H34"/>
    <mergeCell ref="A35:B35"/>
    <mergeCell ref="A36:B36"/>
    <mergeCell ref="A47:B47"/>
    <mergeCell ref="K47:K48"/>
    <mergeCell ref="A48:B48"/>
    <mergeCell ref="L42:V42"/>
    <mergeCell ref="A44:B44"/>
    <mergeCell ref="A45:B45"/>
    <mergeCell ref="A46:B46"/>
    <mergeCell ref="K46:L46"/>
    <mergeCell ref="B43:D43"/>
  </mergeCells>
  <pageMargins left="0.7" right="0.7" top="0.75" bottom="0.75" header="0.3" footer="0.3"/>
  <pageSetup scale="61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A9CA2-2906-4255-A784-C11CB1C00461}">
  <dimension ref="A1:AR111"/>
  <sheetViews>
    <sheetView showGridLines="0" topLeftCell="D17" zoomScale="150" zoomScaleNormal="150" workbookViewId="0">
      <selection activeCell="AG29" sqref="AG29:AH29"/>
    </sheetView>
  </sheetViews>
  <sheetFormatPr baseColWidth="10" defaultColWidth="3.81640625" defaultRowHeight="14.5" x14ac:dyDescent="0.35"/>
  <cols>
    <col min="1" max="1" width="1.81640625" style="193" customWidth="1"/>
    <col min="2" max="6" width="3.81640625" style="197"/>
    <col min="7" max="7" width="4.54296875" style="197" customWidth="1"/>
    <col min="8" max="11" width="4.7265625" style="197" customWidth="1"/>
    <col min="12" max="12" width="3.81640625" style="197"/>
    <col min="13" max="16" width="4.7265625" style="197" customWidth="1"/>
    <col min="17" max="17" width="3.81640625" style="197"/>
    <col min="18" max="18" width="2.81640625" style="197" bestFit="1" customWidth="1"/>
    <col min="19" max="19" width="4.7265625" style="197" customWidth="1"/>
    <col min="20" max="20" width="4.7265625" style="197" bestFit="1" customWidth="1"/>
    <col min="21" max="21" width="2.54296875" style="197" customWidth="1"/>
    <col min="22" max="22" width="5.7265625" style="197" customWidth="1"/>
    <col min="23" max="23" width="5.1796875" style="197" customWidth="1"/>
    <col min="24" max="24" width="3.81640625" style="197" customWidth="1"/>
    <col min="25" max="26" width="4.7265625" style="197" customWidth="1"/>
    <col min="27" max="27" width="4.7265625" style="197" bestFit="1" customWidth="1"/>
    <col min="28" max="28" width="4.7265625" style="197" customWidth="1"/>
    <col min="29" max="29" width="4.7265625" style="197" bestFit="1" customWidth="1"/>
    <col min="30" max="30" width="3.81640625" style="197" customWidth="1"/>
    <col min="31" max="31" width="6.453125" style="197" customWidth="1"/>
    <col min="32" max="32" width="4.7265625" style="197" bestFit="1" customWidth="1"/>
    <col min="33" max="33" width="4.26953125" style="197" customWidth="1"/>
    <col min="34" max="34" width="10.7265625" style="197" customWidth="1"/>
    <col min="35" max="35" width="4.7265625" style="197" bestFit="1" customWidth="1"/>
    <col min="36" max="36" width="5.54296875" style="197" customWidth="1"/>
    <col min="37" max="37" width="6.453125" style="197" customWidth="1"/>
    <col min="38" max="38" width="4.7265625" style="197" customWidth="1"/>
    <col min="39" max="39" width="3.81640625" style="193"/>
    <col min="40" max="40" width="4.7265625" style="193" customWidth="1"/>
    <col min="41" max="41" width="28.54296875" style="193" customWidth="1"/>
    <col min="42" max="44" width="4.7265625" style="193" customWidth="1"/>
    <col min="45" max="62" width="4.7265625" style="197" customWidth="1"/>
    <col min="63" max="16384" width="3.81640625" style="197"/>
  </cols>
  <sheetData>
    <row r="1" spans="2:44" s="193" customFormat="1" ht="15" customHeight="1" x14ac:dyDescent="0.35">
      <c r="B1" s="795" t="s">
        <v>84</v>
      </c>
      <c r="C1" s="795"/>
      <c r="D1" s="795"/>
      <c r="E1" s="795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AB1" s="194"/>
      <c r="AD1" s="194"/>
      <c r="AE1" s="194"/>
      <c r="AF1" s="194"/>
      <c r="AN1" s="971"/>
      <c r="AO1" s="971"/>
      <c r="AP1" s="971"/>
    </row>
    <row r="2" spans="2:44" s="193" customFormat="1" x14ac:dyDescent="0.35">
      <c r="B2" s="83" t="s">
        <v>85</v>
      </c>
      <c r="C2" s="83"/>
      <c r="D2" s="83"/>
      <c r="E2" s="256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AA2" s="195" t="s">
        <v>86</v>
      </c>
      <c r="AB2" s="194"/>
      <c r="AD2" s="194"/>
      <c r="AI2" s="196"/>
      <c r="AJ2" s="196"/>
      <c r="AK2" s="196"/>
      <c r="AL2" s="196"/>
      <c r="AN2" s="971"/>
      <c r="AO2" s="971"/>
      <c r="AP2" s="971"/>
    </row>
    <row r="3" spans="2:44" s="193" customFormat="1" x14ac:dyDescent="0.35">
      <c r="B3" s="83"/>
      <c r="C3" s="83"/>
      <c r="D3" s="83"/>
      <c r="E3" s="256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AA3" s="195"/>
      <c r="AB3" s="194"/>
      <c r="AD3" s="194"/>
      <c r="AI3" s="196"/>
      <c r="AJ3" s="196"/>
      <c r="AK3" s="196"/>
      <c r="AL3" s="196"/>
    </row>
    <row r="4" spans="2:44" s="193" customFormat="1" ht="15" thickBot="1" x14ac:dyDescent="0.4"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AB4" s="194"/>
      <c r="AD4" s="194"/>
    </row>
    <row r="5" spans="2:44" ht="15" customHeight="1" x14ac:dyDescent="0.35">
      <c r="B5" s="798"/>
      <c r="C5" s="799"/>
      <c r="D5" s="804" t="s">
        <v>87</v>
      </c>
      <c r="E5" s="805"/>
      <c r="F5" s="805"/>
      <c r="G5" s="805"/>
      <c r="H5" s="805"/>
      <c r="I5" s="805"/>
      <c r="J5" s="805"/>
      <c r="K5" s="805"/>
      <c r="L5" s="805"/>
      <c r="M5" s="805"/>
      <c r="N5" s="805"/>
      <c r="O5" s="805"/>
      <c r="P5" s="805"/>
      <c r="Q5" s="805"/>
      <c r="R5" s="805"/>
      <c r="S5" s="805"/>
      <c r="T5" s="810" t="s">
        <v>88</v>
      </c>
      <c r="U5" s="811"/>
      <c r="V5" s="811"/>
      <c r="W5" s="811"/>
      <c r="X5" s="811"/>
      <c r="Y5" s="811"/>
      <c r="Z5" s="811"/>
      <c r="AA5" s="811"/>
      <c r="AB5" s="811"/>
      <c r="AC5" s="811"/>
      <c r="AD5" s="811"/>
      <c r="AE5" s="812"/>
      <c r="AF5" s="813" t="s">
        <v>89</v>
      </c>
      <c r="AG5" s="813"/>
      <c r="AH5" s="813"/>
      <c r="AI5" s="813"/>
      <c r="AJ5" s="813"/>
      <c r="AK5" s="813"/>
      <c r="AL5" s="814"/>
      <c r="AR5" s="197"/>
    </row>
    <row r="6" spans="2:44" x14ac:dyDescent="0.35">
      <c r="B6" s="800"/>
      <c r="C6" s="801"/>
      <c r="D6" s="806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807"/>
      <c r="P6" s="807"/>
      <c r="Q6" s="807"/>
      <c r="R6" s="807"/>
      <c r="S6" s="807"/>
      <c r="T6" s="819" t="s">
        <v>90</v>
      </c>
      <c r="U6" s="820"/>
      <c r="V6" s="819"/>
      <c r="W6" s="819"/>
      <c r="X6" s="819"/>
      <c r="Y6" s="819"/>
      <c r="Z6" s="821" t="s">
        <v>91</v>
      </c>
      <c r="AA6" s="822"/>
      <c r="AB6" s="822"/>
      <c r="AC6" s="822"/>
      <c r="AD6" s="822"/>
      <c r="AE6" s="823"/>
      <c r="AF6" s="815"/>
      <c r="AG6" s="815"/>
      <c r="AH6" s="815"/>
      <c r="AI6" s="815"/>
      <c r="AJ6" s="815"/>
      <c r="AK6" s="815"/>
      <c r="AL6" s="816"/>
      <c r="AR6" s="197"/>
    </row>
    <row r="7" spans="2:44" ht="19.75" customHeight="1" thickBot="1" x14ac:dyDescent="0.4">
      <c r="B7" s="802"/>
      <c r="C7" s="803"/>
      <c r="D7" s="808"/>
      <c r="E7" s="809"/>
      <c r="F7" s="809"/>
      <c r="G7" s="809"/>
      <c r="H7" s="809"/>
      <c r="I7" s="809"/>
      <c r="J7" s="809"/>
      <c r="K7" s="809"/>
      <c r="L7" s="809"/>
      <c r="M7" s="809"/>
      <c r="N7" s="809"/>
      <c r="O7" s="809"/>
      <c r="P7" s="809"/>
      <c r="Q7" s="809"/>
      <c r="R7" s="809"/>
      <c r="S7" s="809"/>
      <c r="T7" s="824" t="s">
        <v>92</v>
      </c>
      <c r="U7" s="825"/>
      <c r="V7" s="825"/>
      <c r="W7" s="785" t="s">
        <v>93</v>
      </c>
      <c r="X7" s="785"/>
      <c r="Y7" s="785"/>
      <c r="Z7" s="785" t="s">
        <v>92</v>
      </c>
      <c r="AA7" s="786"/>
      <c r="AB7" s="785"/>
      <c r="AC7" s="785" t="s">
        <v>93</v>
      </c>
      <c r="AD7" s="785"/>
      <c r="AE7" s="785"/>
      <c r="AF7" s="817"/>
      <c r="AG7" s="817"/>
      <c r="AH7" s="817"/>
      <c r="AI7" s="817"/>
      <c r="AJ7" s="817"/>
      <c r="AK7" s="817"/>
      <c r="AL7" s="818"/>
      <c r="AR7" s="197"/>
    </row>
    <row r="8" spans="2:44" ht="15" customHeight="1" thickBot="1" x14ac:dyDescent="0.4">
      <c r="B8" s="787" t="s">
        <v>94</v>
      </c>
      <c r="C8" s="790" t="s">
        <v>95</v>
      </c>
      <c r="D8" s="86">
        <v>1</v>
      </c>
      <c r="E8" s="792" t="s">
        <v>96</v>
      </c>
      <c r="F8" s="793"/>
      <c r="G8" s="793"/>
      <c r="H8" s="793"/>
      <c r="I8" s="793"/>
      <c r="J8" s="793"/>
      <c r="K8" s="793"/>
      <c r="L8" s="793"/>
      <c r="M8" s="793"/>
      <c r="N8" s="793"/>
      <c r="O8" s="793"/>
      <c r="P8" s="793"/>
      <c r="Q8" s="793"/>
      <c r="R8" s="793"/>
      <c r="S8" s="794"/>
      <c r="T8" s="258">
        <v>1592</v>
      </c>
      <c r="U8" s="781"/>
      <c r="V8" s="782"/>
      <c r="W8" s="259">
        <v>1024</v>
      </c>
      <c r="X8" s="783"/>
      <c r="Y8" s="784"/>
      <c r="Z8" s="258">
        <v>1593</v>
      </c>
      <c r="AA8" s="783"/>
      <c r="AB8" s="784"/>
      <c r="AC8" s="259">
        <v>1025</v>
      </c>
      <c r="AD8" s="968"/>
      <c r="AE8" s="969"/>
      <c r="AF8" s="258">
        <v>104</v>
      </c>
      <c r="AG8" s="932"/>
      <c r="AH8" s="933"/>
      <c r="AI8" s="933"/>
      <c r="AJ8" s="933"/>
      <c r="AK8" s="934"/>
      <c r="AL8" s="87" t="s">
        <v>97</v>
      </c>
    </row>
    <row r="9" spans="2:44" ht="15" customHeight="1" x14ac:dyDescent="0.35">
      <c r="B9" s="788"/>
      <c r="C9" s="791"/>
      <c r="D9" s="88">
        <v>2</v>
      </c>
      <c r="E9" s="759" t="s">
        <v>98</v>
      </c>
      <c r="F9" s="760"/>
      <c r="G9" s="760"/>
      <c r="H9" s="760"/>
      <c r="I9" s="760"/>
      <c r="J9" s="760"/>
      <c r="K9" s="760"/>
      <c r="L9" s="760"/>
      <c r="M9" s="760"/>
      <c r="N9" s="760"/>
      <c r="O9" s="760"/>
      <c r="P9" s="760"/>
      <c r="Q9" s="760"/>
      <c r="R9" s="760"/>
      <c r="S9" s="761"/>
      <c r="T9" s="258">
        <v>1594</v>
      </c>
      <c r="U9" s="781"/>
      <c r="V9" s="782"/>
      <c r="W9" s="259">
        <v>1026</v>
      </c>
      <c r="X9" s="783"/>
      <c r="Y9" s="784"/>
      <c r="Z9" s="258">
        <v>1595</v>
      </c>
      <c r="AA9" s="783"/>
      <c r="AB9" s="784"/>
      <c r="AC9" s="259">
        <v>1027</v>
      </c>
      <c r="AD9" s="699"/>
      <c r="AE9" s="701"/>
      <c r="AF9" s="260">
        <v>105</v>
      </c>
      <c r="AG9" s="929"/>
      <c r="AH9" s="930"/>
      <c r="AI9" s="930"/>
      <c r="AJ9" s="930"/>
      <c r="AK9" s="931"/>
      <c r="AL9" s="89" t="s">
        <v>97</v>
      </c>
      <c r="AO9" s="197"/>
      <c r="AP9" s="197"/>
      <c r="AQ9" s="197"/>
      <c r="AR9" s="197"/>
    </row>
    <row r="10" spans="2:44" ht="15" customHeight="1" x14ac:dyDescent="0.35">
      <c r="B10" s="788"/>
      <c r="C10" s="791"/>
      <c r="D10" s="88">
        <v>3</v>
      </c>
      <c r="E10" s="632" t="s">
        <v>99</v>
      </c>
      <c r="F10" s="633"/>
      <c r="G10" s="633"/>
      <c r="H10" s="633"/>
      <c r="I10" s="633"/>
      <c r="J10" s="633"/>
      <c r="K10" s="633"/>
      <c r="L10" s="633"/>
      <c r="M10" s="633"/>
      <c r="N10" s="633"/>
      <c r="O10" s="633"/>
      <c r="P10" s="633"/>
      <c r="Q10" s="633"/>
      <c r="R10" s="633"/>
      <c r="S10" s="633"/>
      <c r="T10" s="954"/>
      <c r="U10" s="955"/>
      <c r="V10" s="955"/>
      <c r="W10" s="955"/>
      <c r="X10" s="955"/>
      <c r="Y10" s="956"/>
      <c r="Z10" s="954"/>
      <c r="AA10" s="955"/>
      <c r="AB10" s="955"/>
      <c r="AC10" s="955"/>
      <c r="AD10" s="955"/>
      <c r="AE10" s="956"/>
      <c r="AF10" s="260">
        <v>106</v>
      </c>
      <c r="AG10" s="929"/>
      <c r="AH10" s="930"/>
      <c r="AI10" s="930"/>
      <c r="AJ10" s="930"/>
      <c r="AK10" s="931"/>
      <c r="AL10" s="89" t="s">
        <v>97</v>
      </c>
      <c r="AO10" s="197"/>
      <c r="AP10" s="197"/>
      <c r="AQ10" s="197"/>
      <c r="AR10" s="197"/>
    </row>
    <row r="11" spans="2:44" ht="15" customHeight="1" x14ac:dyDescent="0.35">
      <c r="B11" s="788"/>
      <c r="C11" s="791"/>
      <c r="D11" s="88">
        <v>4</v>
      </c>
      <c r="E11" s="759" t="s">
        <v>100</v>
      </c>
      <c r="F11" s="760"/>
      <c r="G11" s="760"/>
      <c r="H11" s="760"/>
      <c r="I11" s="760"/>
      <c r="J11" s="760"/>
      <c r="K11" s="760"/>
      <c r="L11" s="760"/>
      <c r="M11" s="760"/>
      <c r="N11" s="760"/>
      <c r="O11" s="760"/>
      <c r="P11" s="760"/>
      <c r="Q11" s="760"/>
      <c r="R11" s="760"/>
      <c r="S11" s="761"/>
      <c r="T11" s="954"/>
      <c r="U11" s="955"/>
      <c r="V11" s="955"/>
      <c r="W11" s="955"/>
      <c r="X11" s="955"/>
      <c r="Y11" s="956"/>
      <c r="Z11" s="954"/>
      <c r="AA11" s="955"/>
      <c r="AB11" s="955"/>
      <c r="AC11" s="132">
        <v>603</v>
      </c>
      <c r="AD11" s="699"/>
      <c r="AE11" s="701"/>
      <c r="AF11" s="260">
        <v>108</v>
      </c>
      <c r="AG11" s="932"/>
      <c r="AH11" s="933"/>
      <c r="AI11" s="933"/>
      <c r="AJ11" s="933"/>
      <c r="AK11" s="934"/>
      <c r="AL11" s="89" t="s">
        <v>97</v>
      </c>
      <c r="AO11" s="197"/>
      <c r="AP11" s="197"/>
      <c r="AQ11" s="197"/>
      <c r="AR11" s="197"/>
    </row>
    <row r="12" spans="2:44" ht="19.75" customHeight="1" x14ac:dyDescent="0.35">
      <c r="B12" s="788"/>
      <c r="C12" s="791"/>
      <c r="D12" s="88">
        <v>5</v>
      </c>
      <c r="E12" s="759" t="s">
        <v>101</v>
      </c>
      <c r="F12" s="760"/>
      <c r="G12" s="760"/>
      <c r="H12" s="760"/>
      <c r="I12" s="760"/>
      <c r="J12" s="760"/>
      <c r="K12" s="760"/>
      <c r="L12" s="760"/>
      <c r="M12" s="760"/>
      <c r="N12" s="760"/>
      <c r="O12" s="760"/>
      <c r="P12" s="760"/>
      <c r="Q12" s="760"/>
      <c r="R12" s="760"/>
      <c r="S12" s="761"/>
      <c r="T12" s="260">
        <v>1721</v>
      </c>
      <c r="U12" s="702"/>
      <c r="V12" s="703"/>
      <c r="W12" s="260">
        <v>1722</v>
      </c>
      <c r="X12" s="779"/>
      <c r="Y12" s="780"/>
      <c r="Z12" s="261">
        <v>1596</v>
      </c>
      <c r="AA12" s="779"/>
      <c r="AB12" s="780"/>
      <c r="AC12" s="132">
        <v>954</v>
      </c>
      <c r="AD12" s="699"/>
      <c r="AE12" s="701"/>
      <c r="AF12" s="260">
        <v>955</v>
      </c>
      <c r="AG12" s="932"/>
      <c r="AH12" s="933"/>
      <c r="AI12" s="933"/>
      <c r="AJ12" s="933"/>
      <c r="AK12" s="934"/>
      <c r="AL12" s="90" t="s">
        <v>97</v>
      </c>
      <c r="AO12" s="197"/>
      <c r="AP12" s="197"/>
      <c r="AQ12" s="197"/>
      <c r="AR12" s="197"/>
    </row>
    <row r="13" spans="2:44" ht="9.65" customHeight="1" x14ac:dyDescent="0.35">
      <c r="B13" s="788"/>
      <c r="C13" s="791"/>
      <c r="D13" s="796">
        <v>6</v>
      </c>
      <c r="E13" s="563" t="s">
        <v>102</v>
      </c>
      <c r="F13" s="564"/>
      <c r="G13" s="564"/>
      <c r="H13" s="564"/>
      <c r="I13" s="564"/>
      <c r="J13" s="564"/>
      <c r="K13" s="564"/>
      <c r="L13" s="564"/>
      <c r="M13" s="564"/>
      <c r="N13" s="564"/>
      <c r="O13" s="564"/>
      <c r="P13" s="564"/>
      <c r="Q13" s="564"/>
      <c r="R13" s="564"/>
      <c r="S13" s="565"/>
      <c r="T13" s="735">
        <v>1597</v>
      </c>
      <c r="U13" s="957"/>
      <c r="V13" s="958"/>
      <c r="W13" s="735">
        <v>1598</v>
      </c>
      <c r="X13" s="970">
        <f>+'Enunciado - Desarrollo'!H88</f>
        <v>336575.33</v>
      </c>
      <c r="Y13" s="958"/>
      <c r="Z13" s="735">
        <v>1599</v>
      </c>
      <c r="AA13" s="957"/>
      <c r="AB13" s="958"/>
      <c r="AC13" s="735">
        <v>1631</v>
      </c>
      <c r="AD13" s="961">
        <f>+'Enunciado - Desarrollo'!I88</f>
        <v>225555.33000000002</v>
      </c>
      <c r="AE13" s="962"/>
      <c r="AF13" s="735">
        <v>1632</v>
      </c>
      <c r="AG13" s="945">
        <f>+'Enunciado - Desarrollo'!E88</f>
        <v>44025696.493333332</v>
      </c>
      <c r="AH13" s="946"/>
      <c r="AI13" s="946"/>
      <c r="AJ13" s="946"/>
      <c r="AK13" s="947"/>
      <c r="AL13" s="762" t="s">
        <v>97</v>
      </c>
      <c r="AO13" s="197"/>
      <c r="AP13" s="197"/>
      <c r="AQ13" s="197"/>
      <c r="AR13" s="197"/>
    </row>
    <row r="14" spans="2:44" ht="9.65" customHeight="1" x14ac:dyDescent="0.35">
      <c r="B14" s="788"/>
      <c r="C14" s="791"/>
      <c r="D14" s="653"/>
      <c r="E14" s="650"/>
      <c r="F14" s="651"/>
      <c r="G14" s="651"/>
      <c r="H14" s="651"/>
      <c r="I14" s="651"/>
      <c r="J14" s="651"/>
      <c r="K14" s="651"/>
      <c r="L14" s="651"/>
      <c r="M14" s="651"/>
      <c r="N14" s="651"/>
      <c r="O14" s="651"/>
      <c r="P14" s="651"/>
      <c r="Q14" s="651"/>
      <c r="R14" s="651"/>
      <c r="S14" s="652"/>
      <c r="T14" s="767"/>
      <c r="U14" s="959"/>
      <c r="V14" s="960"/>
      <c r="W14" s="767"/>
      <c r="X14" s="959"/>
      <c r="Y14" s="960"/>
      <c r="Z14" s="767"/>
      <c r="AA14" s="959"/>
      <c r="AB14" s="960"/>
      <c r="AC14" s="767"/>
      <c r="AD14" s="963"/>
      <c r="AE14" s="964"/>
      <c r="AF14" s="767"/>
      <c r="AG14" s="965"/>
      <c r="AH14" s="966"/>
      <c r="AI14" s="966"/>
      <c r="AJ14" s="966"/>
      <c r="AK14" s="967"/>
      <c r="AL14" s="763"/>
      <c r="AO14" s="197"/>
      <c r="AP14" s="197"/>
      <c r="AQ14" s="197"/>
      <c r="AR14" s="197"/>
    </row>
    <row r="15" spans="2:44" ht="16.75" customHeight="1" x14ac:dyDescent="0.35">
      <c r="B15" s="788"/>
      <c r="C15" s="791"/>
      <c r="D15" s="91">
        <v>7</v>
      </c>
      <c r="E15" s="759" t="s">
        <v>103</v>
      </c>
      <c r="F15" s="760"/>
      <c r="G15" s="760"/>
      <c r="H15" s="760"/>
      <c r="I15" s="760"/>
      <c r="J15" s="760"/>
      <c r="K15" s="760"/>
      <c r="L15" s="760"/>
      <c r="M15" s="760"/>
      <c r="N15" s="760"/>
      <c r="O15" s="760"/>
      <c r="P15" s="760"/>
      <c r="Q15" s="760"/>
      <c r="R15" s="760"/>
      <c r="S15" s="761"/>
      <c r="T15" s="954"/>
      <c r="U15" s="955"/>
      <c r="V15" s="955"/>
      <c r="W15" s="955"/>
      <c r="X15" s="955"/>
      <c r="Y15" s="956"/>
      <c r="Z15" s="954"/>
      <c r="AA15" s="955"/>
      <c r="AB15" s="955"/>
      <c r="AC15" s="955"/>
      <c r="AD15" s="955"/>
      <c r="AE15" s="956"/>
      <c r="AF15" s="260">
        <v>110</v>
      </c>
      <c r="AG15" s="929"/>
      <c r="AH15" s="930"/>
      <c r="AI15" s="930"/>
      <c r="AJ15" s="930"/>
      <c r="AK15" s="931"/>
      <c r="AL15" s="89" t="s">
        <v>97</v>
      </c>
      <c r="AO15" s="197"/>
      <c r="AP15" s="197"/>
      <c r="AQ15" s="197"/>
      <c r="AR15" s="197"/>
    </row>
    <row r="16" spans="2:44" ht="25.4" customHeight="1" x14ac:dyDescent="0.35">
      <c r="B16" s="788"/>
      <c r="C16" s="791"/>
      <c r="D16" s="91">
        <v>8</v>
      </c>
      <c r="E16" s="759" t="s">
        <v>104</v>
      </c>
      <c r="F16" s="760"/>
      <c r="G16" s="760"/>
      <c r="H16" s="760"/>
      <c r="I16" s="760"/>
      <c r="J16" s="760"/>
      <c r="K16" s="760"/>
      <c r="L16" s="760"/>
      <c r="M16" s="760"/>
      <c r="N16" s="760"/>
      <c r="O16" s="760"/>
      <c r="P16" s="760"/>
      <c r="Q16" s="760"/>
      <c r="R16" s="760"/>
      <c r="S16" s="761"/>
      <c r="T16" s="954"/>
      <c r="U16" s="955"/>
      <c r="V16" s="955"/>
      <c r="W16" s="955"/>
      <c r="X16" s="955"/>
      <c r="Y16" s="956"/>
      <c r="Z16" s="954"/>
      <c r="AA16" s="955"/>
      <c r="AB16" s="955"/>
      <c r="AC16" s="132">
        <v>605</v>
      </c>
      <c r="AD16" s="699"/>
      <c r="AE16" s="701"/>
      <c r="AF16" s="260">
        <v>155</v>
      </c>
      <c r="AG16" s="929"/>
      <c r="AH16" s="930"/>
      <c r="AI16" s="930"/>
      <c r="AJ16" s="930"/>
      <c r="AK16" s="931"/>
      <c r="AL16" s="89" t="s">
        <v>97</v>
      </c>
      <c r="AO16" s="197"/>
      <c r="AP16" s="197"/>
      <c r="AQ16" s="197"/>
      <c r="AR16" s="197"/>
    </row>
    <row r="17" spans="2:44" ht="15" customHeight="1" x14ac:dyDescent="0.35">
      <c r="B17" s="788"/>
      <c r="C17" s="791"/>
      <c r="D17" s="91">
        <v>9</v>
      </c>
      <c r="E17" s="759" t="s">
        <v>105</v>
      </c>
      <c r="F17" s="760"/>
      <c r="G17" s="760"/>
      <c r="H17" s="760"/>
      <c r="I17" s="760"/>
      <c r="J17" s="760"/>
      <c r="K17" s="760"/>
      <c r="L17" s="760"/>
      <c r="M17" s="760"/>
      <c r="N17" s="760"/>
      <c r="O17" s="760"/>
      <c r="P17" s="760"/>
      <c r="Q17" s="760"/>
      <c r="R17" s="760"/>
      <c r="S17" s="761"/>
      <c r="T17" s="132">
        <v>1633</v>
      </c>
      <c r="U17" s="702"/>
      <c r="V17" s="703"/>
      <c r="W17" s="132">
        <v>1105</v>
      </c>
      <c r="X17" s="702"/>
      <c r="Y17" s="703"/>
      <c r="Z17" s="132">
        <v>1634</v>
      </c>
      <c r="AA17" s="702"/>
      <c r="AB17" s="703"/>
      <c r="AC17" s="110">
        <v>606</v>
      </c>
      <c r="AD17" s="702"/>
      <c r="AE17" s="703"/>
      <c r="AF17" s="260">
        <v>152</v>
      </c>
      <c r="AG17" s="929"/>
      <c r="AH17" s="930"/>
      <c r="AI17" s="930"/>
      <c r="AJ17" s="930"/>
      <c r="AK17" s="931"/>
      <c r="AL17" s="89" t="s">
        <v>97</v>
      </c>
      <c r="AO17" s="197"/>
      <c r="AP17" s="197"/>
      <c r="AQ17" s="197"/>
      <c r="AR17" s="197"/>
    </row>
    <row r="18" spans="2:44" x14ac:dyDescent="0.35">
      <c r="B18" s="788"/>
      <c r="C18" s="791"/>
      <c r="D18" s="91">
        <v>10</v>
      </c>
      <c r="E18" s="262" t="s">
        <v>106</v>
      </c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954"/>
      <c r="U18" s="955"/>
      <c r="V18" s="955"/>
      <c r="W18" s="955"/>
      <c r="X18" s="955"/>
      <c r="Y18" s="956"/>
      <c r="Z18" s="132">
        <v>1635</v>
      </c>
      <c r="AA18" s="686"/>
      <c r="AB18" s="688"/>
      <c r="AC18" s="132">
        <v>1031</v>
      </c>
      <c r="AD18" s="702"/>
      <c r="AE18" s="703"/>
      <c r="AF18" s="260">
        <v>1032</v>
      </c>
      <c r="AG18" s="929"/>
      <c r="AH18" s="930"/>
      <c r="AI18" s="930"/>
      <c r="AJ18" s="930"/>
      <c r="AK18" s="931"/>
      <c r="AL18" s="89" t="s">
        <v>97</v>
      </c>
      <c r="AO18" s="197"/>
      <c r="AP18" s="197"/>
      <c r="AQ18" s="197"/>
      <c r="AR18" s="197"/>
    </row>
    <row r="19" spans="2:44" x14ac:dyDescent="0.35">
      <c r="B19" s="788"/>
      <c r="C19" s="791"/>
      <c r="D19" s="91">
        <v>11</v>
      </c>
      <c r="E19" s="756" t="s">
        <v>107</v>
      </c>
      <c r="F19" s="757"/>
      <c r="G19" s="757"/>
      <c r="H19" s="757"/>
      <c r="I19" s="757"/>
      <c r="J19" s="757"/>
      <c r="K19" s="757"/>
      <c r="L19" s="757"/>
      <c r="M19" s="757"/>
      <c r="N19" s="757"/>
      <c r="O19" s="757"/>
      <c r="P19" s="757"/>
      <c r="Q19" s="757"/>
      <c r="R19" s="757"/>
      <c r="S19" s="757"/>
      <c r="T19" s="757"/>
      <c r="U19" s="757"/>
      <c r="V19" s="757"/>
      <c r="W19" s="757"/>
      <c r="X19" s="757"/>
      <c r="Y19" s="757"/>
      <c r="Z19" s="757"/>
      <c r="AA19" s="757"/>
      <c r="AB19" s="757"/>
      <c r="AC19" s="757"/>
      <c r="AD19" s="757"/>
      <c r="AE19" s="758"/>
      <c r="AF19" s="260">
        <v>1104</v>
      </c>
      <c r="AG19" s="932"/>
      <c r="AH19" s="933"/>
      <c r="AI19" s="933"/>
      <c r="AJ19" s="933"/>
      <c r="AK19" s="934"/>
      <c r="AL19" s="89" t="s">
        <v>97</v>
      </c>
      <c r="AO19" s="197"/>
      <c r="AP19" s="197"/>
      <c r="AQ19" s="197"/>
      <c r="AR19" s="197"/>
    </row>
    <row r="20" spans="2:44" ht="19.75" customHeight="1" x14ac:dyDescent="0.35">
      <c r="B20" s="788"/>
      <c r="C20" s="791"/>
      <c r="D20" s="91">
        <v>12</v>
      </c>
      <c r="E20" s="632" t="s">
        <v>108</v>
      </c>
      <c r="F20" s="633"/>
      <c r="G20" s="633"/>
      <c r="H20" s="633"/>
      <c r="I20" s="633"/>
      <c r="J20" s="633"/>
      <c r="K20" s="633"/>
      <c r="L20" s="633"/>
      <c r="M20" s="634"/>
      <c r="N20" s="264">
        <v>1098</v>
      </c>
      <c r="O20" s="944"/>
      <c r="P20" s="944"/>
      <c r="Q20" s="944"/>
      <c r="R20" s="944"/>
      <c r="S20" s="944"/>
      <c r="T20" s="632" t="s">
        <v>109</v>
      </c>
      <c r="U20" s="633"/>
      <c r="V20" s="633"/>
      <c r="W20" s="633"/>
      <c r="X20" s="633"/>
      <c r="Y20" s="634"/>
      <c r="Z20" s="265">
        <v>1030</v>
      </c>
      <c r="AA20" s="669"/>
      <c r="AB20" s="670"/>
      <c r="AC20" s="670"/>
      <c r="AD20" s="670"/>
      <c r="AE20" s="671"/>
      <c r="AF20" s="132">
        <v>161</v>
      </c>
      <c r="AG20" s="932"/>
      <c r="AH20" s="933"/>
      <c r="AI20" s="933"/>
      <c r="AJ20" s="933"/>
      <c r="AK20" s="934"/>
      <c r="AL20" s="89" t="s">
        <v>97</v>
      </c>
    </row>
    <row r="21" spans="2:44" ht="24.75" customHeight="1" thickBot="1" x14ac:dyDescent="0.4">
      <c r="B21" s="788"/>
      <c r="C21" s="791"/>
      <c r="D21" s="92">
        <v>13</v>
      </c>
      <c r="E21" s="563" t="s">
        <v>110</v>
      </c>
      <c r="F21" s="564"/>
      <c r="G21" s="564"/>
      <c r="H21" s="564"/>
      <c r="I21" s="564"/>
      <c r="J21" s="564"/>
      <c r="K21" s="564"/>
      <c r="L21" s="564"/>
      <c r="M21" s="565"/>
      <c r="N21" s="266">
        <v>159</v>
      </c>
      <c r="O21" s="944"/>
      <c r="P21" s="944"/>
      <c r="Q21" s="944"/>
      <c r="R21" s="944"/>
      <c r="S21" s="944"/>
      <c r="T21" s="563" t="s">
        <v>111</v>
      </c>
      <c r="U21" s="564"/>
      <c r="V21" s="564"/>
      <c r="W21" s="564"/>
      <c r="X21" s="564"/>
      <c r="Y21" s="565"/>
      <c r="Z21" s="110">
        <v>748</v>
      </c>
      <c r="AA21" s="736"/>
      <c r="AB21" s="737"/>
      <c r="AC21" s="737"/>
      <c r="AD21" s="737"/>
      <c r="AE21" s="738"/>
      <c r="AF21" s="110">
        <v>749</v>
      </c>
      <c r="AG21" s="945"/>
      <c r="AH21" s="946"/>
      <c r="AI21" s="946"/>
      <c r="AJ21" s="946"/>
      <c r="AK21" s="947"/>
      <c r="AL21" s="93" t="s">
        <v>97</v>
      </c>
      <c r="AO21" s="197"/>
      <c r="AP21" s="197"/>
      <c r="AQ21" s="197"/>
      <c r="AR21" s="197"/>
    </row>
    <row r="22" spans="2:44" ht="18.649999999999999" customHeight="1" x14ac:dyDescent="0.35">
      <c r="B22" s="788"/>
      <c r="C22" s="704" t="s">
        <v>112</v>
      </c>
      <c r="D22" s="94">
        <v>14</v>
      </c>
      <c r="E22" s="740" t="s">
        <v>113</v>
      </c>
      <c r="F22" s="741"/>
      <c r="G22" s="741"/>
      <c r="H22" s="741"/>
      <c r="I22" s="741"/>
      <c r="J22" s="741"/>
      <c r="K22" s="741"/>
      <c r="L22" s="741"/>
      <c r="M22" s="742"/>
      <c r="N22" s="267">
        <v>166</v>
      </c>
      <c r="O22" s="743"/>
      <c r="P22" s="743"/>
      <c r="Q22" s="743"/>
      <c r="R22" s="743"/>
      <c r="S22" s="743"/>
      <c r="T22" s="740" t="s">
        <v>114</v>
      </c>
      <c r="U22" s="741"/>
      <c r="V22" s="741"/>
      <c r="W22" s="741"/>
      <c r="X22" s="741"/>
      <c r="Y22" s="742"/>
      <c r="Z22" s="259">
        <v>907</v>
      </c>
      <c r="AA22" s="744"/>
      <c r="AB22" s="745"/>
      <c r="AC22" s="745"/>
      <c r="AD22" s="745"/>
      <c r="AE22" s="746"/>
      <c r="AF22" s="259">
        <v>764</v>
      </c>
      <c r="AG22" s="948"/>
      <c r="AH22" s="949"/>
      <c r="AI22" s="949"/>
      <c r="AJ22" s="949"/>
      <c r="AK22" s="950"/>
      <c r="AL22" s="87" t="s">
        <v>115</v>
      </c>
      <c r="AO22" s="197"/>
      <c r="AP22" s="197"/>
      <c r="AQ22" s="197"/>
      <c r="AR22" s="197"/>
    </row>
    <row r="23" spans="2:44" x14ac:dyDescent="0.35">
      <c r="B23" s="788"/>
      <c r="C23" s="705"/>
      <c r="D23" s="91">
        <v>15</v>
      </c>
      <c r="E23" s="693" t="s">
        <v>116</v>
      </c>
      <c r="F23" s="694"/>
      <c r="G23" s="694"/>
      <c r="H23" s="694"/>
      <c r="I23" s="694"/>
      <c r="J23" s="694"/>
      <c r="K23" s="694"/>
      <c r="L23" s="694"/>
      <c r="M23" s="694"/>
      <c r="N23" s="694"/>
      <c r="O23" s="694"/>
      <c r="P23" s="694"/>
      <c r="Q23" s="694"/>
      <c r="R23" s="694"/>
      <c r="S23" s="694"/>
      <c r="T23" s="694"/>
      <c r="U23" s="694"/>
      <c r="V23" s="694"/>
      <c r="W23" s="694"/>
      <c r="X23" s="694"/>
      <c r="Y23" s="694"/>
      <c r="Z23" s="694"/>
      <c r="AA23" s="694"/>
      <c r="AB23" s="694"/>
      <c r="AC23" s="694"/>
      <c r="AD23" s="694"/>
      <c r="AE23" s="695"/>
      <c r="AF23" s="132">
        <v>169</v>
      </c>
      <c r="AG23" s="929"/>
      <c r="AH23" s="930"/>
      <c r="AI23" s="930"/>
      <c r="AJ23" s="930"/>
      <c r="AK23" s="931"/>
      <c r="AL23" s="89" t="s">
        <v>115</v>
      </c>
      <c r="AO23" s="197"/>
      <c r="AP23" s="197"/>
      <c r="AQ23" s="197"/>
      <c r="AR23" s="197"/>
    </row>
    <row r="24" spans="2:44" ht="15" customHeight="1" x14ac:dyDescent="0.35">
      <c r="B24" s="788"/>
      <c r="C24" s="705"/>
      <c r="D24" s="91">
        <v>16</v>
      </c>
      <c r="E24" s="747" t="s">
        <v>117</v>
      </c>
      <c r="F24" s="748"/>
      <c r="G24" s="748"/>
      <c r="H24" s="748"/>
      <c r="I24" s="748"/>
      <c r="J24" s="748"/>
      <c r="K24" s="748"/>
      <c r="L24" s="748"/>
      <c r="M24" s="748"/>
      <c r="N24" s="748"/>
      <c r="O24" s="748"/>
      <c r="P24" s="748"/>
      <c r="Q24" s="748"/>
      <c r="R24" s="748"/>
      <c r="S24" s="748"/>
      <c r="T24" s="748"/>
      <c r="U24" s="748"/>
      <c r="V24" s="748"/>
      <c r="W24" s="748"/>
      <c r="X24" s="748"/>
      <c r="Y24" s="748"/>
      <c r="Z24" s="748"/>
      <c r="AA24" s="748"/>
      <c r="AB24" s="748"/>
      <c r="AC24" s="748"/>
      <c r="AD24" s="748"/>
      <c r="AE24" s="749"/>
      <c r="AF24" s="132">
        <v>158</v>
      </c>
      <c r="AG24" s="929">
        <f>+SUM(AG13:AK23)</f>
        <v>44025696.493333332</v>
      </c>
      <c r="AH24" s="930"/>
      <c r="AI24" s="930"/>
      <c r="AJ24" s="930"/>
      <c r="AK24" s="931"/>
      <c r="AL24" s="89" t="s">
        <v>118</v>
      </c>
      <c r="AO24" s="197"/>
      <c r="AP24" s="197"/>
      <c r="AQ24" s="197"/>
      <c r="AR24" s="197"/>
    </row>
    <row r="25" spans="2:44" x14ac:dyDescent="0.35">
      <c r="B25" s="788"/>
      <c r="C25" s="705"/>
      <c r="D25" s="91">
        <v>17</v>
      </c>
      <c r="E25" s="693" t="s">
        <v>119</v>
      </c>
      <c r="F25" s="694"/>
      <c r="G25" s="694"/>
      <c r="H25" s="694"/>
      <c r="I25" s="694"/>
      <c r="J25" s="694"/>
      <c r="K25" s="694"/>
      <c r="L25" s="694"/>
      <c r="M25" s="694"/>
      <c r="N25" s="694"/>
      <c r="O25" s="694"/>
      <c r="P25" s="694"/>
      <c r="Q25" s="694"/>
      <c r="R25" s="694"/>
      <c r="S25" s="694"/>
      <c r="T25" s="694"/>
      <c r="U25" s="694"/>
      <c r="V25" s="694"/>
      <c r="W25" s="694"/>
      <c r="X25" s="694"/>
      <c r="Y25" s="694"/>
      <c r="Z25" s="694"/>
      <c r="AA25" s="694"/>
      <c r="AB25" s="694"/>
      <c r="AC25" s="694"/>
      <c r="AD25" s="694"/>
      <c r="AE25" s="695"/>
      <c r="AF25" s="132">
        <v>111</v>
      </c>
      <c r="AG25" s="929"/>
      <c r="AH25" s="930"/>
      <c r="AI25" s="930"/>
      <c r="AJ25" s="930"/>
      <c r="AK25" s="931"/>
      <c r="AL25" s="90" t="s">
        <v>115</v>
      </c>
      <c r="AO25" s="197"/>
      <c r="AP25" s="197"/>
      <c r="AQ25" s="197"/>
      <c r="AR25" s="197"/>
    </row>
    <row r="26" spans="2:44" ht="33" customHeight="1" x14ac:dyDescent="0.35">
      <c r="B26" s="788"/>
      <c r="C26" s="705"/>
      <c r="D26" s="91">
        <v>18</v>
      </c>
      <c r="E26" s="632" t="s">
        <v>120</v>
      </c>
      <c r="F26" s="633"/>
      <c r="G26" s="633"/>
      <c r="H26" s="633"/>
      <c r="I26" s="633"/>
      <c r="J26" s="633"/>
      <c r="K26" s="633"/>
      <c r="L26" s="633"/>
      <c r="M26" s="634"/>
      <c r="N26" s="264">
        <v>750</v>
      </c>
      <c r="O26" s="689"/>
      <c r="P26" s="689"/>
      <c r="Q26" s="689"/>
      <c r="R26" s="689"/>
      <c r="S26" s="689"/>
      <c r="T26" s="632" t="s">
        <v>121</v>
      </c>
      <c r="U26" s="633"/>
      <c r="V26" s="633"/>
      <c r="W26" s="633"/>
      <c r="X26" s="633"/>
      <c r="Y26" s="634"/>
      <c r="Z26" s="265">
        <v>740</v>
      </c>
      <c r="AA26" s="268"/>
      <c r="AB26" s="268"/>
      <c r="AC26" s="268"/>
      <c r="AD26" s="268"/>
      <c r="AE26" s="269"/>
      <c r="AF26" s="132">
        <v>751</v>
      </c>
      <c r="AG26" s="932"/>
      <c r="AH26" s="933"/>
      <c r="AI26" s="933"/>
      <c r="AJ26" s="933"/>
      <c r="AK26" s="934"/>
      <c r="AL26" s="89" t="s">
        <v>115</v>
      </c>
      <c r="AO26" s="197"/>
      <c r="AP26" s="197"/>
      <c r="AQ26" s="197"/>
      <c r="AR26" s="197"/>
    </row>
    <row r="27" spans="2:44" ht="20.5" customHeight="1" thickBot="1" x14ac:dyDescent="0.4">
      <c r="B27" s="788"/>
      <c r="C27" s="706"/>
      <c r="D27" s="95">
        <v>19</v>
      </c>
      <c r="E27" s="750" t="s">
        <v>122</v>
      </c>
      <c r="F27" s="751"/>
      <c r="G27" s="751"/>
      <c r="H27" s="751"/>
      <c r="I27" s="751"/>
      <c r="J27" s="751"/>
      <c r="K27" s="751"/>
      <c r="L27" s="751"/>
      <c r="M27" s="752"/>
      <c r="N27" s="270">
        <v>822</v>
      </c>
      <c r="O27" s="753"/>
      <c r="P27" s="754"/>
      <c r="Q27" s="754"/>
      <c r="R27" s="754"/>
      <c r="S27" s="755"/>
      <c r="T27" s="750" t="s">
        <v>123</v>
      </c>
      <c r="U27" s="751"/>
      <c r="V27" s="751"/>
      <c r="W27" s="751"/>
      <c r="X27" s="751"/>
      <c r="Y27" s="752"/>
      <c r="Z27" s="270">
        <v>765</v>
      </c>
      <c r="AA27" s="271"/>
      <c r="AB27" s="271"/>
      <c r="AC27" s="271"/>
      <c r="AD27" s="271"/>
      <c r="AE27" s="272"/>
      <c r="AF27" s="270">
        <v>766</v>
      </c>
      <c r="AG27" s="951"/>
      <c r="AH27" s="952"/>
      <c r="AI27" s="952"/>
      <c r="AJ27" s="952"/>
      <c r="AK27" s="953"/>
      <c r="AL27" s="96" t="s">
        <v>115</v>
      </c>
      <c r="AO27" s="197"/>
      <c r="AP27" s="197"/>
      <c r="AQ27" s="197"/>
      <c r="AR27" s="197"/>
    </row>
    <row r="28" spans="2:44" ht="15" thickBot="1" x14ac:dyDescent="0.4">
      <c r="B28" s="789"/>
      <c r="C28" s="97"/>
      <c r="D28" s="98">
        <v>20</v>
      </c>
      <c r="E28" s="720" t="s">
        <v>124</v>
      </c>
      <c r="F28" s="721"/>
      <c r="G28" s="721"/>
      <c r="H28" s="721"/>
      <c r="I28" s="721"/>
      <c r="J28" s="721"/>
      <c r="K28" s="721"/>
      <c r="L28" s="721"/>
      <c r="M28" s="721"/>
      <c r="N28" s="721"/>
      <c r="O28" s="721"/>
      <c r="P28" s="721"/>
      <c r="Q28" s="721"/>
      <c r="R28" s="721"/>
      <c r="S28" s="721"/>
      <c r="T28" s="721"/>
      <c r="U28" s="721"/>
      <c r="V28" s="721"/>
      <c r="W28" s="721"/>
      <c r="X28" s="721"/>
      <c r="Y28" s="721"/>
      <c r="Z28" s="721"/>
      <c r="AA28" s="721"/>
      <c r="AB28" s="721"/>
      <c r="AC28" s="721"/>
      <c r="AD28" s="721"/>
      <c r="AE28" s="722"/>
      <c r="AF28" s="273">
        <v>170</v>
      </c>
      <c r="AG28" s="926">
        <f>+AG8+AG20+AG21+AG13</f>
        <v>44025696.493333332</v>
      </c>
      <c r="AH28" s="927"/>
      <c r="AI28" s="927"/>
      <c r="AJ28" s="927"/>
      <c r="AK28" s="928"/>
      <c r="AL28" s="99" t="s">
        <v>118</v>
      </c>
      <c r="AO28" s="197"/>
      <c r="AP28" s="197"/>
      <c r="AQ28" s="197"/>
      <c r="AR28" s="197"/>
    </row>
    <row r="29" spans="2:44" x14ac:dyDescent="0.35">
      <c r="B29" s="726" t="s">
        <v>125</v>
      </c>
      <c r="C29" s="100"/>
      <c r="D29" s="101">
        <v>21</v>
      </c>
      <c r="E29" s="729" t="s">
        <v>126</v>
      </c>
      <c r="F29" s="729"/>
      <c r="G29" s="729"/>
      <c r="H29" s="729"/>
      <c r="I29" s="729"/>
      <c r="J29" s="729"/>
      <c r="K29" s="729"/>
      <c r="L29" s="729"/>
      <c r="M29" s="729"/>
      <c r="N29" s="729"/>
      <c r="O29" s="729"/>
      <c r="P29" s="729"/>
      <c r="Q29" s="729"/>
      <c r="R29" s="729"/>
      <c r="S29" s="729"/>
      <c r="T29" s="729"/>
      <c r="U29" s="729"/>
      <c r="V29" s="729"/>
      <c r="W29" s="729"/>
      <c r="X29" s="729"/>
      <c r="Y29" s="729"/>
      <c r="Z29" s="729"/>
      <c r="AA29" s="729"/>
      <c r="AB29" s="729"/>
      <c r="AC29" s="729"/>
      <c r="AD29" s="729"/>
      <c r="AE29" s="729"/>
      <c r="AF29" s="265">
        <v>157</v>
      </c>
      <c r="AG29" s="935">
        <f>+SUM(AG28)*VLOOKUP(SUM(AG28),'Tabla IGC'!B14:E21,3,TRUE)-VLOOKUP(SUM('F22 anverso socio 1'!AG28:AK28),'Tabla IGC'!B14:E21,4,TRUE)</f>
        <v>2648329.8666000003</v>
      </c>
      <c r="AH29" s="936"/>
      <c r="AI29" s="102" t="s">
        <v>97</v>
      </c>
      <c r="AJ29" s="937"/>
      <c r="AK29" s="938"/>
      <c r="AL29" s="103"/>
      <c r="AO29" s="197"/>
      <c r="AP29" s="197"/>
      <c r="AQ29" s="197"/>
      <c r="AR29" s="197"/>
    </row>
    <row r="30" spans="2:44" x14ac:dyDescent="0.35">
      <c r="B30" s="727"/>
      <c r="C30" s="104"/>
      <c r="D30" s="105">
        <v>22</v>
      </c>
      <c r="E30" s="630" t="s">
        <v>127</v>
      </c>
      <c r="F30" s="630"/>
      <c r="G30" s="630"/>
      <c r="H30" s="630"/>
      <c r="I30" s="630"/>
      <c r="J30" s="630"/>
      <c r="K30" s="630"/>
      <c r="L30" s="630"/>
      <c r="M30" s="630"/>
      <c r="N30" s="630"/>
      <c r="O30" s="630"/>
      <c r="P30" s="630"/>
      <c r="Q30" s="630"/>
      <c r="R30" s="630"/>
      <c r="S30" s="630"/>
      <c r="T30" s="630"/>
      <c r="U30" s="630"/>
      <c r="V30" s="630"/>
      <c r="W30" s="630"/>
      <c r="X30" s="630"/>
      <c r="Y30" s="630"/>
      <c r="Z30" s="630"/>
      <c r="AA30" s="630"/>
      <c r="AB30" s="630"/>
      <c r="AC30" s="630"/>
      <c r="AD30" s="630"/>
      <c r="AE30" s="630"/>
      <c r="AF30" s="132">
        <v>1017</v>
      </c>
      <c r="AG30" s="939"/>
      <c r="AH30" s="940"/>
      <c r="AI30" s="89" t="s">
        <v>97</v>
      </c>
      <c r="AJ30" s="106"/>
      <c r="AK30" s="103"/>
      <c r="AL30" s="103"/>
      <c r="AO30" s="197"/>
      <c r="AP30" s="197"/>
      <c r="AQ30" s="197"/>
      <c r="AR30" s="197"/>
    </row>
    <row r="31" spans="2:44" x14ac:dyDescent="0.35">
      <c r="B31" s="727"/>
      <c r="C31" s="104"/>
      <c r="D31" s="91">
        <v>23</v>
      </c>
      <c r="E31" s="693" t="s">
        <v>128</v>
      </c>
      <c r="F31" s="694"/>
      <c r="G31" s="694"/>
      <c r="H31" s="694"/>
      <c r="I31" s="694"/>
      <c r="J31" s="694"/>
      <c r="K31" s="694"/>
      <c r="L31" s="694"/>
      <c r="M31" s="694"/>
      <c r="N31" s="694"/>
      <c r="O31" s="694"/>
      <c r="P31" s="694"/>
      <c r="Q31" s="694"/>
      <c r="R31" s="694"/>
      <c r="S31" s="694"/>
      <c r="T31" s="694"/>
      <c r="U31" s="694"/>
      <c r="V31" s="694"/>
      <c r="W31" s="694"/>
      <c r="X31" s="694"/>
      <c r="Y31" s="694"/>
      <c r="Z31" s="694"/>
      <c r="AA31" s="694"/>
      <c r="AB31" s="694"/>
      <c r="AC31" s="694"/>
      <c r="AD31" s="694"/>
      <c r="AE31" s="694"/>
      <c r="AF31" s="132">
        <v>1033</v>
      </c>
      <c r="AG31" s="699"/>
      <c r="AH31" s="701"/>
      <c r="AI31" s="89" t="s">
        <v>97</v>
      </c>
      <c r="AJ31" s="106"/>
      <c r="AK31" s="103"/>
      <c r="AL31" s="103"/>
      <c r="AO31" s="197"/>
      <c r="AP31" s="197"/>
      <c r="AQ31" s="197"/>
      <c r="AR31" s="197"/>
    </row>
    <row r="32" spans="2:44" x14ac:dyDescent="0.35">
      <c r="B32" s="727"/>
      <c r="C32" s="104"/>
      <c r="D32" s="91">
        <v>24</v>
      </c>
      <c r="E32" s="630" t="s">
        <v>129</v>
      </c>
      <c r="F32" s="630"/>
      <c r="G32" s="630"/>
      <c r="H32" s="630"/>
      <c r="I32" s="630"/>
      <c r="J32" s="630"/>
      <c r="K32" s="630"/>
      <c r="L32" s="630"/>
      <c r="M32" s="630"/>
      <c r="N32" s="630"/>
      <c r="O32" s="630"/>
      <c r="P32" s="630"/>
      <c r="Q32" s="630"/>
      <c r="R32" s="630"/>
      <c r="S32" s="630"/>
      <c r="T32" s="630"/>
      <c r="U32" s="630"/>
      <c r="V32" s="630"/>
      <c r="W32" s="630"/>
      <c r="X32" s="630"/>
      <c r="Y32" s="630"/>
      <c r="Z32" s="630"/>
      <c r="AA32" s="630"/>
      <c r="AB32" s="630"/>
      <c r="AC32" s="630"/>
      <c r="AD32" s="630"/>
      <c r="AE32" s="630"/>
      <c r="AF32" s="132">
        <v>201</v>
      </c>
      <c r="AG32" s="699"/>
      <c r="AH32" s="701"/>
      <c r="AI32" s="89" t="s">
        <v>97</v>
      </c>
      <c r="AJ32" s="106"/>
      <c r="AK32" s="103"/>
      <c r="AL32" s="103"/>
    </row>
    <row r="33" spans="2:38" x14ac:dyDescent="0.35">
      <c r="B33" s="727"/>
      <c r="C33" s="104"/>
      <c r="D33" s="105">
        <v>25</v>
      </c>
      <c r="E33" s="693" t="s">
        <v>130</v>
      </c>
      <c r="F33" s="694"/>
      <c r="G33" s="694"/>
      <c r="H33" s="694"/>
      <c r="I33" s="694"/>
      <c r="J33" s="694"/>
      <c r="K33" s="694"/>
      <c r="L33" s="694"/>
      <c r="M33" s="694"/>
      <c r="N33" s="694"/>
      <c r="O33" s="694"/>
      <c r="P33" s="694"/>
      <c r="Q33" s="694"/>
      <c r="R33" s="694"/>
      <c r="S33" s="694"/>
      <c r="T33" s="694"/>
      <c r="U33" s="694"/>
      <c r="V33" s="694"/>
      <c r="W33" s="694"/>
      <c r="X33" s="694"/>
      <c r="Y33" s="694"/>
      <c r="Z33" s="694"/>
      <c r="AA33" s="694"/>
      <c r="AB33" s="694"/>
      <c r="AC33" s="694"/>
      <c r="AD33" s="694"/>
      <c r="AE33" s="694"/>
      <c r="AF33" s="132">
        <v>1035</v>
      </c>
      <c r="AG33" s="941">
        <f>+X13*0.35</f>
        <v>117801.3655</v>
      </c>
      <c r="AH33" s="942"/>
      <c r="AI33" s="89" t="s">
        <v>97</v>
      </c>
      <c r="AJ33" s="106"/>
      <c r="AK33" s="103"/>
      <c r="AL33" s="103"/>
    </row>
    <row r="34" spans="2:38" x14ac:dyDescent="0.35">
      <c r="B34" s="727"/>
      <c r="C34" s="104"/>
      <c r="D34" s="91">
        <v>26</v>
      </c>
      <c r="E34" s="630" t="s">
        <v>131</v>
      </c>
      <c r="F34" s="630"/>
      <c r="G34" s="630"/>
      <c r="H34" s="630"/>
      <c r="I34" s="630"/>
      <c r="J34" s="630"/>
      <c r="K34" s="630"/>
      <c r="L34" s="630"/>
      <c r="M34" s="630"/>
      <c r="N34" s="630"/>
      <c r="O34" s="630"/>
      <c r="P34" s="630"/>
      <c r="Q34" s="630"/>
      <c r="R34" s="630"/>
      <c r="S34" s="630"/>
      <c r="T34" s="630"/>
      <c r="U34" s="630"/>
      <c r="V34" s="630"/>
      <c r="W34" s="630"/>
      <c r="X34" s="630"/>
      <c r="Y34" s="630"/>
      <c r="Z34" s="630"/>
      <c r="AA34" s="630"/>
      <c r="AB34" s="630"/>
      <c r="AC34" s="630"/>
      <c r="AD34" s="630"/>
      <c r="AE34" s="630"/>
      <c r="AF34" s="132">
        <v>910</v>
      </c>
      <c r="AG34" s="699"/>
      <c r="AH34" s="701"/>
      <c r="AI34" s="89" t="s">
        <v>97</v>
      </c>
      <c r="AJ34" s="106"/>
      <c r="AK34" s="103"/>
      <c r="AL34" s="103"/>
    </row>
    <row r="35" spans="2:38" x14ac:dyDescent="0.35">
      <c r="B35" s="727"/>
      <c r="C35" s="734"/>
      <c r="D35" s="91">
        <v>27</v>
      </c>
      <c r="E35" s="943" t="s">
        <v>132</v>
      </c>
      <c r="F35" s="943"/>
      <c r="G35" s="943"/>
      <c r="H35" s="943"/>
      <c r="I35" s="943"/>
      <c r="J35" s="943"/>
      <c r="K35" s="943"/>
      <c r="L35" s="943"/>
      <c r="M35" s="943"/>
      <c r="N35" s="943"/>
      <c r="O35" s="943"/>
      <c r="P35" s="943"/>
      <c r="Q35" s="943"/>
      <c r="R35" s="943"/>
      <c r="S35" s="943"/>
      <c r="T35" s="943"/>
      <c r="U35" s="943"/>
      <c r="V35" s="943"/>
      <c r="W35" s="943"/>
      <c r="X35" s="943"/>
      <c r="Y35" s="943"/>
      <c r="Z35" s="943"/>
      <c r="AA35" s="943"/>
      <c r="AB35" s="943"/>
      <c r="AC35" s="943"/>
      <c r="AD35" s="943"/>
      <c r="AE35" s="943"/>
      <c r="AF35" s="132">
        <v>1101</v>
      </c>
      <c r="AG35" s="699"/>
      <c r="AH35" s="701"/>
      <c r="AI35" s="89" t="s">
        <v>115</v>
      </c>
      <c r="AJ35" s="106"/>
      <c r="AK35" s="103"/>
      <c r="AL35" s="103"/>
    </row>
    <row r="36" spans="2:38" x14ac:dyDescent="0.35">
      <c r="B36" s="727"/>
      <c r="C36" s="679"/>
      <c r="D36" s="105">
        <v>28</v>
      </c>
      <c r="E36" s="630" t="s">
        <v>133</v>
      </c>
      <c r="F36" s="630"/>
      <c r="G36" s="630"/>
      <c r="H36" s="630"/>
      <c r="I36" s="630"/>
      <c r="J36" s="630"/>
      <c r="K36" s="630"/>
      <c r="L36" s="630"/>
      <c r="M36" s="630"/>
      <c r="N36" s="630"/>
      <c r="O36" s="630"/>
      <c r="P36" s="630"/>
      <c r="Q36" s="630"/>
      <c r="R36" s="630"/>
      <c r="S36" s="630"/>
      <c r="T36" s="630"/>
      <c r="U36" s="630"/>
      <c r="V36" s="630"/>
      <c r="W36" s="630"/>
      <c r="X36" s="630"/>
      <c r="Y36" s="630"/>
      <c r="Z36" s="630"/>
      <c r="AA36" s="630"/>
      <c r="AB36" s="630"/>
      <c r="AC36" s="630"/>
      <c r="AD36" s="630"/>
      <c r="AE36" s="630"/>
      <c r="AF36" s="132">
        <v>135</v>
      </c>
      <c r="AG36" s="699"/>
      <c r="AH36" s="701"/>
      <c r="AI36" s="89" t="s">
        <v>115</v>
      </c>
      <c r="AJ36" s="106"/>
      <c r="AK36" s="103"/>
      <c r="AL36" s="103"/>
    </row>
    <row r="37" spans="2:38" x14ac:dyDescent="0.35">
      <c r="B37" s="727"/>
      <c r="C37" s="679"/>
      <c r="D37" s="91">
        <v>29</v>
      </c>
      <c r="E37" s="630" t="s">
        <v>134</v>
      </c>
      <c r="F37" s="630"/>
      <c r="G37" s="630"/>
      <c r="H37" s="630"/>
      <c r="I37" s="630"/>
      <c r="J37" s="630"/>
      <c r="K37" s="630"/>
      <c r="L37" s="630"/>
      <c r="M37" s="630"/>
      <c r="N37" s="630"/>
      <c r="O37" s="630"/>
      <c r="P37" s="630"/>
      <c r="Q37" s="630"/>
      <c r="R37" s="630"/>
      <c r="S37" s="630"/>
      <c r="T37" s="630"/>
      <c r="U37" s="630"/>
      <c r="V37" s="630"/>
      <c r="W37" s="630"/>
      <c r="X37" s="630"/>
      <c r="Y37" s="630"/>
      <c r="Z37" s="630"/>
      <c r="AA37" s="630"/>
      <c r="AB37" s="630"/>
      <c r="AC37" s="630"/>
      <c r="AD37" s="630"/>
      <c r="AE37" s="630"/>
      <c r="AF37" s="132">
        <v>136</v>
      </c>
      <c r="AG37" s="699"/>
      <c r="AH37" s="701"/>
      <c r="AI37" s="89" t="s">
        <v>115</v>
      </c>
      <c r="AJ37" s="106"/>
      <c r="AK37" s="103"/>
      <c r="AL37" s="103"/>
    </row>
    <row r="38" spans="2:38" x14ac:dyDescent="0.35">
      <c r="B38" s="727"/>
      <c r="C38" s="679"/>
      <c r="D38" s="105">
        <v>30</v>
      </c>
      <c r="E38" s="630" t="s">
        <v>135</v>
      </c>
      <c r="F38" s="630"/>
      <c r="G38" s="630"/>
      <c r="H38" s="630"/>
      <c r="I38" s="630"/>
      <c r="J38" s="630"/>
      <c r="K38" s="630"/>
      <c r="L38" s="630"/>
      <c r="M38" s="630"/>
      <c r="N38" s="630"/>
      <c r="O38" s="630"/>
      <c r="P38" s="630"/>
      <c r="Q38" s="630"/>
      <c r="R38" s="630"/>
      <c r="S38" s="630"/>
      <c r="T38" s="630"/>
      <c r="U38" s="630"/>
      <c r="V38" s="630"/>
      <c r="W38" s="630"/>
      <c r="X38" s="630"/>
      <c r="Y38" s="630"/>
      <c r="Z38" s="630"/>
      <c r="AA38" s="630"/>
      <c r="AB38" s="630"/>
      <c r="AC38" s="630"/>
      <c r="AD38" s="630"/>
      <c r="AE38" s="630"/>
      <c r="AF38" s="132">
        <v>176</v>
      </c>
      <c r="AG38" s="699"/>
      <c r="AH38" s="701"/>
      <c r="AI38" s="89" t="s">
        <v>115</v>
      </c>
      <c r="AJ38" s="106"/>
      <c r="AK38" s="103"/>
      <c r="AL38" s="103"/>
    </row>
    <row r="39" spans="2:38" x14ac:dyDescent="0.35">
      <c r="B39" s="727"/>
      <c r="C39" s="679"/>
      <c r="D39" s="91">
        <v>31</v>
      </c>
      <c r="E39" s="630" t="s">
        <v>136</v>
      </c>
      <c r="F39" s="630"/>
      <c r="G39" s="630"/>
      <c r="H39" s="630"/>
      <c r="I39" s="630"/>
      <c r="J39" s="630"/>
      <c r="K39" s="630"/>
      <c r="L39" s="630"/>
      <c r="M39" s="630"/>
      <c r="N39" s="630"/>
      <c r="O39" s="630"/>
      <c r="P39" s="630"/>
      <c r="Q39" s="630"/>
      <c r="R39" s="630"/>
      <c r="S39" s="630"/>
      <c r="T39" s="630"/>
      <c r="U39" s="630"/>
      <c r="V39" s="630"/>
      <c r="W39" s="630"/>
      <c r="X39" s="630"/>
      <c r="Y39" s="630"/>
      <c r="Z39" s="630"/>
      <c r="AA39" s="630"/>
      <c r="AB39" s="630"/>
      <c r="AC39" s="630"/>
      <c r="AD39" s="630"/>
      <c r="AE39" s="630"/>
      <c r="AF39" s="132">
        <v>752</v>
      </c>
      <c r="AG39" s="699"/>
      <c r="AH39" s="701"/>
      <c r="AI39" s="89" t="s">
        <v>115</v>
      </c>
      <c r="AJ39" s="106"/>
      <c r="AK39" s="103"/>
      <c r="AL39" s="103"/>
    </row>
    <row r="40" spans="2:38" x14ac:dyDescent="0.35">
      <c r="B40" s="727"/>
      <c r="C40" s="679"/>
      <c r="D40" s="105">
        <v>32</v>
      </c>
      <c r="E40" s="630" t="s">
        <v>137</v>
      </c>
      <c r="F40" s="630"/>
      <c r="G40" s="630"/>
      <c r="H40" s="630"/>
      <c r="I40" s="630"/>
      <c r="J40" s="630"/>
      <c r="K40" s="630"/>
      <c r="L40" s="630"/>
      <c r="M40" s="630"/>
      <c r="N40" s="630"/>
      <c r="O40" s="630"/>
      <c r="P40" s="630"/>
      <c r="Q40" s="630"/>
      <c r="R40" s="630"/>
      <c r="S40" s="630"/>
      <c r="T40" s="630"/>
      <c r="U40" s="630"/>
      <c r="V40" s="630"/>
      <c r="W40" s="630"/>
      <c r="X40" s="630"/>
      <c r="Y40" s="630"/>
      <c r="Z40" s="630"/>
      <c r="AA40" s="630"/>
      <c r="AB40" s="630"/>
      <c r="AC40" s="630"/>
      <c r="AD40" s="630"/>
      <c r="AE40" s="630"/>
      <c r="AF40" s="132">
        <v>608</v>
      </c>
      <c r="AG40" s="699"/>
      <c r="AH40" s="701"/>
      <c r="AI40" s="89" t="s">
        <v>115</v>
      </c>
      <c r="AJ40" s="106"/>
      <c r="AK40" s="103"/>
      <c r="AL40" s="103"/>
    </row>
    <row r="41" spans="2:38" ht="16.399999999999999" customHeight="1" x14ac:dyDescent="0.35">
      <c r="B41" s="727"/>
      <c r="C41" s="679"/>
      <c r="D41" s="105">
        <v>33</v>
      </c>
      <c r="E41" s="638" t="s">
        <v>138</v>
      </c>
      <c r="F41" s="638"/>
      <c r="G41" s="638"/>
      <c r="H41" s="638"/>
      <c r="I41" s="638"/>
      <c r="J41" s="638"/>
      <c r="K41" s="638"/>
      <c r="L41" s="638"/>
      <c r="M41" s="638"/>
      <c r="N41" s="638"/>
      <c r="O41" s="638"/>
      <c r="P41" s="638"/>
      <c r="Q41" s="638"/>
      <c r="R41" s="638"/>
      <c r="S41" s="638"/>
      <c r="T41" s="638"/>
      <c r="U41" s="638"/>
      <c r="V41" s="638"/>
      <c r="W41" s="638"/>
      <c r="X41" s="638"/>
      <c r="Y41" s="638"/>
      <c r="Z41" s="638"/>
      <c r="AA41" s="638"/>
      <c r="AB41" s="638"/>
      <c r="AC41" s="638"/>
      <c r="AD41" s="638"/>
      <c r="AE41" s="638"/>
      <c r="AF41" s="132">
        <v>1636</v>
      </c>
      <c r="AG41" s="702"/>
      <c r="AH41" s="703"/>
      <c r="AI41" s="107" t="s">
        <v>115</v>
      </c>
      <c r="AJ41" s="108"/>
      <c r="AK41" s="103"/>
      <c r="AL41" s="103"/>
    </row>
    <row r="42" spans="2:38" x14ac:dyDescent="0.35">
      <c r="B42" s="727"/>
      <c r="C42" s="679"/>
      <c r="D42" s="105">
        <v>34</v>
      </c>
      <c r="E42" s="630" t="s">
        <v>139</v>
      </c>
      <c r="F42" s="630"/>
      <c r="G42" s="630"/>
      <c r="H42" s="630"/>
      <c r="I42" s="630"/>
      <c r="J42" s="630"/>
      <c r="K42" s="630"/>
      <c r="L42" s="630"/>
      <c r="M42" s="630"/>
      <c r="N42" s="630"/>
      <c r="O42" s="630"/>
      <c r="P42" s="630"/>
      <c r="Q42" s="630"/>
      <c r="R42" s="630"/>
      <c r="S42" s="630"/>
      <c r="T42" s="630"/>
      <c r="U42" s="630"/>
      <c r="V42" s="630"/>
      <c r="W42" s="630"/>
      <c r="X42" s="630"/>
      <c r="Y42" s="630"/>
      <c r="Z42" s="630"/>
      <c r="AA42" s="630"/>
      <c r="AB42" s="630"/>
      <c r="AC42" s="630"/>
      <c r="AD42" s="630"/>
      <c r="AE42" s="630"/>
      <c r="AF42" s="132">
        <v>1637</v>
      </c>
      <c r="AG42" s="924"/>
      <c r="AH42" s="925"/>
      <c r="AI42" s="107" t="s">
        <v>115</v>
      </c>
      <c r="AJ42" s="108"/>
      <c r="AK42" s="103"/>
      <c r="AL42" s="103"/>
    </row>
    <row r="43" spans="2:38" x14ac:dyDescent="0.35">
      <c r="B43" s="727"/>
      <c r="C43" s="679"/>
      <c r="D43" s="105">
        <v>35</v>
      </c>
      <c r="E43" s="647" t="s">
        <v>140</v>
      </c>
      <c r="F43" s="647"/>
      <c r="G43" s="647"/>
      <c r="H43" s="647"/>
      <c r="I43" s="647"/>
      <c r="J43" s="647"/>
      <c r="K43" s="647"/>
      <c r="L43" s="647"/>
      <c r="M43" s="647"/>
      <c r="N43" s="647"/>
      <c r="O43" s="647"/>
      <c r="P43" s="647"/>
      <c r="Q43" s="647"/>
      <c r="R43" s="647"/>
      <c r="S43" s="647"/>
      <c r="T43" s="647"/>
      <c r="U43" s="647"/>
      <c r="V43" s="647"/>
      <c r="W43" s="647"/>
      <c r="X43" s="647"/>
      <c r="Y43" s="647"/>
      <c r="Z43" s="647"/>
      <c r="AA43" s="647"/>
      <c r="AB43" s="647"/>
      <c r="AC43" s="647"/>
      <c r="AD43" s="647"/>
      <c r="AE43" s="647"/>
      <c r="AF43" s="132">
        <v>1638</v>
      </c>
      <c r="AG43" s="924">
        <f>+'Enunciado - Desarrollo'!G88</f>
        <v>84000</v>
      </c>
      <c r="AH43" s="925"/>
      <c r="AI43" s="107" t="s">
        <v>115</v>
      </c>
      <c r="AJ43" s="108"/>
      <c r="AK43" s="103"/>
      <c r="AL43" s="103"/>
    </row>
    <row r="44" spans="2:38" x14ac:dyDescent="0.35">
      <c r="B44" s="727"/>
      <c r="C44" s="679"/>
      <c r="D44" s="91">
        <v>36</v>
      </c>
      <c r="E44" s="630" t="s">
        <v>141</v>
      </c>
      <c r="F44" s="630"/>
      <c r="G44" s="630"/>
      <c r="H44" s="630"/>
      <c r="I44" s="630"/>
      <c r="J44" s="630"/>
      <c r="K44" s="630"/>
      <c r="L44" s="630"/>
      <c r="M44" s="630"/>
      <c r="N44" s="630"/>
      <c r="O44" s="630"/>
      <c r="P44" s="630"/>
      <c r="Q44" s="630"/>
      <c r="R44" s="630"/>
      <c r="S44" s="630"/>
      <c r="T44" s="630"/>
      <c r="U44" s="630"/>
      <c r="V44" s="630"/>
      <c r="W44" s="630"/>
      <c r="X44" s="630"/>
      <c r="Y44" s="630"/>
      <c r="Z44" s="630"/>
      <c r="AA44" s="630"/>
      <c r="AB44" s="630"/>
      <c r="AC44" s="630"/>
      <c r="AD44" s="630"/>
      <c r="AE44" s="630"/>
      <c r="AF44" s="132">
        <v>895</v>
      </c>
      <c r="AG44" s="699"/>
      <c r="AH44" s="701"/>
      <c r="AI44" s="89" t="s">
        <v>115</v>
      </c>
      <c r="AJ44" s="106"/>
      <c r="AK44" s="103"/>
      <c r="AL44" s="103"/>
    </row>
    <row r="45" spans="2:38" x14ac:dyDescent="0.35">
      <c r="B45" s="727"/>
      <c r="C45" s="679"/>
      <c r="D45" s="105">
        <v>37</v>
      </c>
      <c r="E45" s="630" t="s">
        <v>142</v>
      </c>
      <c r="F45" s="630"/>
      <c r="G45" s="630"/>
      <c r="H45" s="630"/>
      <c r="I45" s="630"/>
      <c r="J45" s="630"/>
      <c r="K45" s="630"/>
      <c r="L45" s="630"/>
      <c r="M45" s="630"/>
      <c r="N45" s="630"/>
      <c r="O45" s="630"/>
      <c r="P45" s="630"/>
      <c r="Q45" s="630"/>
      <c r="R45" s="630"/>
      <c r="S45" s="630"/>
      <c r="T45" s="630"/>
      <c r="U45" s="630"/>
      <c r="V45" s="630"/>
      <c r="W45" s="630"/>
      <c r="X45" s="630"/>
      <c r="Y45" s="630"/>
      <c r="Z45" s="630"/>
      <c r="AA45" s="630"/>
      <c r="AB45" s="630"/>
      <c r="AC45" s="630"/>
      <c r="AD45" s="630"/>
      <c r="AE45" s="630"/>
      <c r="AF45" s="132">
        <v>867</v>
      </c>
      <c r="AG45" s="699"/>
      <c r="AH45" s="701"/>
      <c r="AI45" s="89" t="s">
        <v>115</v>
      </c>
      <c r="AJ45" s="106"/>
      <c r="AK45" s="103"/>
      <c r="AL45" s="103"/>
    </row>
    <row r="46" spans="2:38" x14ac:dyDescent="0.35">
      <c r="B46" s="727"/>
      <c r="C46" s="679"/>
      <c r="D46" s="91">
        <v>38</v>
      </c>
      <c r="E46" s="630" t="s">
        <v>143</v>
      </c>
      <c r="F46" s="630"/>
      <c r="G46" s="630"/>
      <c r="H46" s="630"/>
      <c r="I46" s="630"/>
      <c r="J46" s="630"/>
      <c r="K46" s="630"/>
      <c r="L46" s="630"/>
      <c r="M46" s="630"/>
      <c r="N46" s="630"/>
      <c r="O46" s="630"/>
      <c r="P46" s="630"/>
      <c r="Q46" s="630"/>
      <c r="R46" s="630"/>
      <c r="S46" s="630"/>
      <c r="T46" s="630"/>
      <c r="U46" s="630"/>
      <c r="V46" s="630"/>
      <c r="W46" s="630"/>
      <c r="X46" s="630"/>
      <c r="Y46" s="630"/>
      <c r="Z46" s="630"/>
      <c r="AA46" s="630"/>
      <c r="AB46" s="630"/>
      <c r="AC46" s="630"/>
      <c r="AD46" s="630"/>
      <c r="AE46" s="630"/>
      <c r="AF46" s="132">
        <v>609</v>
      </c>
      <c r="AG46" s="699"/>
      <c r="AH46" s="701"/>
      <c r="AI46" s="89" t="s">
        <v>115</v>
      </c>
      <c r="AJ46" s="106"/>
      <c r="AK46" s="103"/>
      <c r="AL46" s="103"/>
    </row>
    <row r="47" spans="2:38" x14ac:dyDescent="0.35">
      <c r="B47" s="727"/>
      <c r="C47" s="679"/>
      <c r="D47" s="105">
        <v>39</v>
      </c>
      <c r="E47" s="630" t="s">
        <v>144</v>
      </c>
      <c r="F47" s="630"/>
      <c r="G47" s="630"/>
      <c r="H47" s="630"/>
      <c r="I47" s="630"/>
      <c r="J47" s="630"/>
      <c r="K47" s="630"/>
      <c r="L47" s="630"/>
      <c r="M47" s="630"/>
      <c r="N47" s="630"/>
      <c r="O47" s="630"/>
      <c r="P47" s="630"/>
      <c r="Q47" s="630"/>
      <c r="R47" s="630"/>
      <c r="S47" s="630"/>
      <c r="T47" s="630"/>
      <c r="U47" s="630"/>
      <c r="V47" s="630"/>
      <c r="W47" s="630"/>
      <c r="X47" s="630"/>
      <c r="Y47" s="630"/>
      <c r="Z47" s="630"/>
      <c r="AA47" s="630"/>
      <c r="AB47" s="630"/>
      <c r="AC47" s="630"/>
      <c r="AD47" s="630"/>
      <c r="AE47" s="630"/>
      <c r="AF47" s="132">
        <v>1639</v>
      </c>
      <c r="AG47" s="702"/>
      <c r="AH47" s="703"/>
      <c r="AI47" s="107" t="s">
        <v>115</v>
      </c>
      <c r="AJ47" s="106"/>
      <c r="AK47" s="103"/>
      <c r="AL47" s="103"/>
    </row>
    <row r="48" spans="2:38" x14ac:dyDescent="0.35">
      <c r="B48" s="727"/>
      <c r="C48" s="679"/>
      <c r="D48" s="105">
        <v>40</v>
      </c>
      <c r="E48" s="630" t="s">
        <v>145</v>
      </c>
      <c r="F48" s="630"/>
      <c r="G48" s="630"/>
      <c r="H48" s="630"/>
      <c r="I48" s="630"/>
      <c r="J48" s="630"/>
      <c r="K48" s="630"/>
      <c r="L48" s="630"/>
      <c r="M48" s="630"/>
      <c r="N48" s="630"/>
      <c r="O48" s="630"/>
      <c r="P48" s="630"/>
      <c r="Q48" s="630"/>
      <c r="R48" s="630"/>
      <c r="S48" s="630"/>
      <c r="T48" s="630"/>
      <c r="U48" s="630"/>
      <c r="V48" s="630"/>
      <c r="W48" s="630"/>
      <c r="X48" s="630"/>
      <c r="Y48" s="630"/>
      <c r="Z48" s="630"/>
      <c r="AA48" s="630"/>
      <c r="AB48" s="630"/>
      <c r="AC48" s="630"/>
      <c r="AD48" s="630"/>
      <c r="AE48" s="630"/>
      <c r="AF48" s="132">
        <v>1018</v>
      </c>
      <c r="AG48" s="699"/>
      <c r="AH48" s="701"/>
      <c r="AI48" s="89" t="s">
        <v>115</v>
      </c>
      <c r="AJ48" s="109"/>
      <c r="AK48" s="103"/>
      <c r="AL48" s="103"/>
    </row>
    <row r="49" spans="1:44" x14ac:dyDescent="0.35">
      <c r="B49" s="727"/>
      <c r="C49" s="679"/>
      <c r="D49" s="91">
        <v>41</v>
      </c>
      <c r="E49" s="630" t="s">
        <v>146</v>
      </c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630"/>
      <c r="Q49" s="630"/>
      <c r="R49" s="630"/>
      <c r="S49" s="630"/>
      <c r="T49" s="630"/>
      <c r="U49" s="630"/>
      <c r="V49" s="630"/>
      <c r="W49" s="630"/>
      <c r="X49" s="630"/>
      <c r="Y49" s="630"/>
      <c r="Z49" s="630"/>
      <c r="AA49" s="630"/>
      <c r="AB49" s="630"/>
      <c r="AC49" s="630"/>
      <c r="AD49" s="630"/>
      <c r="AE49" s="630"/>
      <c r="AF49" s="132">
        <v>162</v>
      </c>
      <c r="AG49" s="924"/>
      <c r="AH49" s="925"/>
      <c r="AI49" s="89" t="s">
        <v>115</v>
      </c>
      <c r="AJ49" s="106"/>
      <c r="AK49" s="103"/>
      <c r="AL49" s="103"/>
    </row>
    <row r="50" spans="1:44" x14ac:dyDescent="0.35">
      <c r="B50" s="727"/>
      <c r="C50" s="679"/>
      <c r="D50" s="105">
        <v>42</v>
      </c>
      <c r="E50" s="630" t="s">
        <v>147</v>
      </c>
      <c r="F50" s="630"/>
      <c r="G50" s="630"/>
      <c r="H50" s="630"/>
      <c r="I50" s="630"/>
      <c r="J50" s="630"/>
      <c r="K50" s="630"/>
      <c r="L50" s="630"/>
      <c r="M50" s="630"/>
      <c r="N50" s="630"/>
      <c r="O50" s="630"/>
      <c r="P50" s="630"/>
      <c r="Q50" s="630"/>
      <c r="R50" s="630"/>
      <c r="S50" s="630"/>
      <c r="T50" s="630"/>
      <c r="U50" s="630"/>
      <c r="V50" s="630"/>
      <c r="W50" s="630"/>
      <c r="X50" s="630"/>
      <c r="Y50" s="630"/>
      <c r="Z50" s="630"/>
      <c r="AA50" s="630"/>
      <c r="AB50" s="630"/>
      <c r="AC50" s="630"/>
      <c r="AD50" s="630"/>
      <c r="AE50" s="630"/>
      <c r="AF50" s="132">
        <v>174</v>
      </c>
      <c r="AG50" s="699"/>
      <c r="AH50" s="701"/>
      <c r="AI50" s="89" t="s">
        <v>115</v>
      </c>
      <c r="AJ50" s="106"/>
      <c r="AK50" s="103"/>
      <c r="AL50" s="103"/>
    </row>
    <row r="51" spans="1:44" x14ac:dyDescent="0.35">
      <c r="B51" s="727"/>
      <c r="C51" s="679"/>
      <c r="D51" s="91">
        <v>43</v>
      </c>
      <c r="E51" s="630" t="s">
        <v>148</v>
      </c>
      <c r="F51" s="630"/>
      <c r="G51" s="630"/>
      <c r="H51" s="630"/>
      <c r="I51" s="630"/>
      <c r="J51" s="630"/>
      <c r="K51" s="630"/>
      <c r="L51" s="630"/>
      <c r="M51" s="630"/>
      <c r="N51" s="630"/>
      <c r="O51" s="630"/>
      <c r="P51" s="630"/>
      <c r="Q51" s="630"/>
      <c r="R51" s="630"/>
      <c r="S51" s="630"/>
      <c r="T51" s="630"/>
      <c r="U51" s="630"/>
      <c r="V51" s="630"/>
      <c r="W51" s="630"/>
      <c r="X51" s="630"/>
      <c r="Y51" s="630"/>
      <c r="Z51" s="630"/>
      <c r="AA51" s="630"/>
      <c r="AB51" s="630"/>
      <c r="AC51" s="630"/>
      <c r="AD51" s="630"/>
      <c r="AE51" s="630"/>
      <c r="AF51" s="132">
        <v>610</v>
      </c>
      <c r="AG51" s="924">
        <f>+X13+AD13</f>
        <v>562130.66</v>
      </c>
      <c r="AH51" s="925"/>
      <c r="AI51" s="89" t="s">
        <v>115</v>
      </c>
      <c r="AJ51" s="106"/>
      <c r="AK51" s="103"/>
      <c r="AL51" s="103"/>
    </row>
    <row r="52" spans="1:44" x14ac:dyDescent="0.35">
      <c r="B52" s="727"/>
      <c r="C52" s="679"/>
      <c r="D52" s="105">
        <v>44</v>
      </c>
      <c r="E52" s="630" t="s">
        <v>149</v>
      </c>
      <c r="F52" s="630"/>
      <c r="G52" s="630"/>
      <c r="H52" s="630"/>
      <c r="I52" s="630"/>
      <c r="J52" s="630"/>
      <c r="K52" s="630"/>
      <c r="L52" s="630"/>
      <c r="M52" s="630"/>
      <c r="N52" s="630"/>
      <c r="O52" s="630"/>
      <c r="P52" s="630"/>
      <c r="Q52" s="630"/>
      <c r="R52" s="630"/>
      <c r="S52" s="630"/>
      <c r="T52" s="630"/>
      <c r="U52" s="630"/>
      <c r="V52" s="630"/>
      <c r="W52" s="630"/>
      <c r="X52" s="630"/>
      <c r="Y52" s="630"/>
      <c r="Z52" s="630"/>
      <c r="AA52" s="630"/>
      <c r="AB52" s="630"/>
      <c r="AC52" s="630"/>
      <c r="AD52" s="630"/>
      <c r="AE52" s="630"/>
      <c r="AF52" s="132">
        <v>746</v>
      </c>
      <c r="AG52" s="699"/>
      <c r="AH52" s="701"/>
      <c r="AI52" s="89" t="s">
        <v>115</v>
      </c>
      <c r="AJ52" s="109"/>
      <c r="AK52" s="103"/>
      <c r="AL52" s="103"/>
    </row>
    <row r="53" spans="1:44" x14ac:dyDescent="0.35">
      <c r="B53" s="727"/>
      <c r="C53" s="679"/>
      <c r="D53" s="91">
        <v>45</v>
      </c>
      <c r="E53" s="630" t="s">
        <v>150</v>
      </c>
      <c r="F53" s="630"/>
      <c r="G53" s="630"/>
      <c r="H53" s="630"/>
      <c r="I53" s="630"/>
      <c r="J53" s="630"/>
      <c r="K53" s="630"/>
      <c r="L53" s="630"/>
      <c r="M53" s="630"/>
      <c r="N53" s="630"/>
      <c r="O53" s="630"/>
      <c r="P53" s="630"/>
      <c r="Q53" s="630"/>
      <c r="R53" s="630"/>
      <c r="S53" s="630"/>
      <c r="T53" s="630"/>
      <c r="U53" s="630"/>
      <c r="V53" s="630"/>
      <c r="W53" s="630"/>
      <c r="X53" s="630"/>
      <c r="Y53" s="630"/>
      <c r="Z53" s="630"/>
      <c r="AA53" s="630"/>
      <c r="AB53" s="630"/>
      <c r="AC53" s="630"/>
      <c r="AD53" s="630"/>
      <c r="AE53" s="630"/>
      <c r="AF53" s="132">
        <v>866</v>
      </c>
      <c r="AG53" s="699"/>
      <c r="AH53" s="701"/>
      <c r="AI53" s="89" t="s">
        <v>115</v>
      </c>
      <c r="AJ53" s="106"/>
      <c r="AK53" s="103"/>
      <c r="AL53" s="103"/>
    </row>
    <row r="54" spans="1:44" x14ac:dyDescent="0.35">
      <c r="B54" s="727"/>
      <c r="C54" s="680"/>
      <c r="D54" s="105">
        <v>46</v>
      </c>
      <c r="E54" s="630" t="s">
        <v>151</v>
      </c>
      <c r="F54" s="630"/>
      <c r="G54" s="630"/>
      <c r="H54" s="630"/>
      <c r="I54" s="630"/>
      <c r="J54" s="630"/>
      <c r="K54" s="630"/>
      <c r="L54" s="630"/>
      <c r="M54" s="630"/>
      <c r="N54" s="630"/>
      <c r="O54" s="630"/>
      <c r="P54" s="630"/>
      <c r="Q54" s="630"/>
      <c r="R54" s="630"/>
      <c r="S54" s="630"/>
      <c r="T54" s="630"/>
      <c r="U54" s="630"/>
      <c r="V54" s="630"/>
      <c r="W54" s="630"/>
      <c r="X54" s="630"/>
      <c r="Y54" s="630"/>
      <c r="Z54" s="630"/>
      <c r="AA54" s="630"/>
      <c r="AB54" s="630"/>
      <c r="AC54" s="630"/>
      <c r="AD54" s="630"/>
      <c r="AE54" s="630"/>
      <c r="AF54" s="132">
        <v>607</v>
      </c>
      <c r="AG54" s="699"/>
      <c r="AH54" s="701"/>
      <c r="AI54" s="89" t="s">
        <v>115</v>
      </c>
      <c r="AJ54" s="106"/>
      <c r="AK54" s="103"/>
      <c r="AL54" s="103"/>
    </row>
    <row r="55" spans="1:44" ht="15" thickBot="1" x14ac:dyDescent="0.4">
      <c r="B55" s="728"/>
      <c r="C55" s="104"/>
      <c r="D55" s="110">
        <v>47</v>
      </c>
      <c r="E55" s="717" t="s">
        <v>152</v>
      </c>
      <c r="F55" s="717"/>
      <c r="G55" s="717"/>
      <c r="H55" s="717"/>
      <c r="I55" s="717"/>
      <c r="J55" s="717"/>
      <c r="K55" s="717"/>
      <c r="L55" s="717"/>
      <c r="M55" s="717"/>
      <c r="N55" s="717"/>
      <c r="O55" s="717"/>
      <c r="P55" s="717"/>
      <c r="Q55" s="717"/>
      <c r="R55" s="717"/>
      <c r="S55" s="717"/>
      <c r="T55" s="717"/>
      <c r="U55" s="717"/>
      <c r="V55" s="717"/>
      <c r="W55" s="717"/>
      <c r="X55" s="717"/>
      <c r="Y55" s="717"/>
      <c r="Z55" s="717"/>
      <c r="AA55" s="717"/>
      <c r="AB55" s="717"/>
      <c r="AC55" s="717"/>
      <c r="AD55" s="717"/>
      <c r="AE55" s="717"/>
      <c r="AF55" s="110">
        <v>304</v>
      </c>
      <c r="AG55" s="924">
        <f>+AG29-AG51-AG43+AG33</f>
        <v>2120000.5721</v>
      </c>
      <c r="AH55" s="925"/>
      <c r="AI55" s="111" t="s">
        <v>118</v>
      </c>
      <c r="AJ55" s="112"/>
      <c r="AK55" s="113"/>
      <c r="AL55" s="114"/>
    </row>
    <row r="56" spans="1:44" x14ac:dyDescent="0.35">
      <c r="B56" s="704" t="s">
        <v>153</v>
      </c>
      <c r="C56" s="198"/>
      <c r="D56" s="116">
        <v>48</v>
      </c>
      <c r="E56" s="707" t="s">
        <v>154</v>
      </c>
      <c r="F56" s="708"/>
      <c r="G56" s="708"/>
      <c r="H56" s="708"/>
      <c r="I56" s="708"/>
      <c r="J56" s="708"/>
      <c r="K56" s="708"/>
      <c r="L56" s="708"/>
      <c r="M56" s="708"/>
      <c r="N56" s="708"/>
      <c r="O56" s="708"/>
      <c r="P56" s="708"/>
      <c r="Q56" s="708"/>
      <c r="R56" s="708"/>
      <c r="S56" s="708"/>
      <c r="T56" s="708"/>
      <c r="U56" s="708"/>
      <c r="V56" s="708"/>
      <c r="W56" s="708"/>
      <c r="X56" s="708"/>
      <c r="Y56" s="708"/>
      <c r="Z56" s="709"/>
      <c r="AA56" s="117"/>
      <c r="AB56" s="707" t="s">
        <v>155</v>
      </c>
      <c r="AC56" s="708"/>
      <c r="AD56" s="708"/>
      <c r="AE56" s="709"/>
      <c r="AF56" s="117"/>
      <c r="AG56" s="710" t="s">
        <v>156</v>
      </c>
      <c r="AH56" s="711"/>
      <c r="AI56" s="280">
        <v>31</v>
      </c>
      <c r="AJ56" s="921">
        <f>+AG55</f>
        <v>2120000.5721</v>
      </c>
      <c r="AK56" s="922"/>
      <c r="AL56" s="118" t="s">
        <v>97</v>
      </c>
    </row>
    <row r="57" spans="1:44" x14ac:dyDescent="0.35">
      <c r="B57" s="705"/>
      <c r="C57" s="680" t="s">
        <v>157</v>
      </c>
      <c r="D57" s="91">
        <v>49</v>
      </c>
      <c r="E57" s="632" t="s">
        <v>158</v>
      </c>
      <c r="F57" s="633"/>
      <c r="G57" s="633"/>
      <c r="H57" s="633"/>
      <c r="I57" s="633"/>
      <c r="J57" s="633"/>
      <c r="K57" s="633"/>
      <c r="L57" s="633"/>
      <c r="M57" s="633"/>
      <c r="N57" s="633"/>
      <c r="O57" s="633"/>
      <c r="P57" s="633"/>
      <c r="Q57" s="633"/>
      <c r="R57" s="633"/>
      <c r="S57" s="633"/>
      <c r="T57" s="633"/>
      <c r="U57" s="633"/>
      <c r="V57" s="633"/>
      <c r="W57" s="633"/>
      <c r="X57" s="633"/>
      <c r="Y57" s="633"/>
      <c r="Z57" s="634"/>
      <c r="AA57" s="132">
        <v>18</v>
      </c>
      <c r="AB57" s="916"/>
      <c r="AC57" s="923"/>
      <c r="AD57" s="923"/>
      <c r="AE57" s="917"/>
      <c r="AF57" s="132">
        <v>19</v>
      </c>
      <c r="AG57" s="689"/>
      <c r="AH57" s="689"/>
      <c r="AI57" s="275">
        <v>20</v>
      </c>
      <c r="AJ57" s="898"/>
      <c r="AK57" s="898"/>
      <c r="AL57" s="89" t="s">
        <v>97</v>
      </c>
    </row>
    <row r="58" spans="1:44" x14ac:dyDescent="0.35">
      <c r="B58" s="705"/>
      <c r="C58" s="680"/>
      <c r="D58" s="91">
        <v>50</v>
      </c>
      <c r="E58" s="632" t="s">
        <v>159</v>
      </c>
      <c r="F58" s="633"/>
      <c r="G58" s="633"/>
      <c r="H58" s="633"/>
      <c r="I58" s="633"/>
      <c r="J58" s="633"/>
      <c r="K58" s="633"/>
      <c r="L58" s="633"/>
      <c r="M58" s="633"/>
      <c r="N58" s="633"/>
      <c r="O58" s="633"/>
      <c r="P58" s="633"/>
      <c r="Q58" s="633"/>
      <c r="R58" s="633"/>
      <c r="S58" s="633"/>
      <c r="T58" s="633"/>
      <c r="U58" s="633"/>
      <c r="V58" s="633"/>
      <c r="W58" s="633"/>
      <c r="X58" s="633"/>
      <c r="Y58" s="633"/>
      <c r="Z58" s="634"/>
      <c r="AA58" s="132">
        <v>1109</v>
      </c>
      <c r="AB58" s="699"/>
      <c r="AC58" s="700"/>
      <c r="AD58" s="700"/>
      <c r="AE58" s="701"/>
      <c r="AF58" s="132">
        <v>1111</v>
      </c>
      <c r="AG58" s="689"/>
      <c r="AH58" s="689"/>
      <c r="AI58" s="275">
        <v>1113</v>
      </c>
      <c r="AJ58" s="886"/>
      <c r="AK58" s="886"/>
      <c r="AL58" s="89" t="s">
        <v>97</v>
      </c>
    </row>
    <row r="59" spans="1:44" s="200" customFormat="1" x14ac:dyDescent="0.35">
      <c r="A59" s="199"/>
      <c r="B59" s="705"/>
      <c r="C59" s="680"/>
      <c r="D59" s="91">
        <v>51</v>
      </c>
      <c r="E59" s="632" t="s">
        <v>160</v>
      </c>
      <c r="F59" s="633"/>
      <c r="G59" s="633"/>
      <c r="H59" s="633"/>
      <c r="I59" s="633"/>
      <c r="J59" s="633"/>
      <c r="K59" s="633"/>
      <c r="L59" s="633"/>
      <c r="M59" s="633"/>
      <c r="N59" s="633"/>
      <c r="O59" s="633"/>
      <c r="P59" s="633"/>
      <c r="Q59" s="633"/>
      <c r="R59" s="633"/>
      <c r="S59" s="633"/>
      <c r="T59" s="633"/>
      <c r="U59" s="633"/>
      <c r="V59" s="633"/>
      <c r="W59" s="633"/>
      <c r="X59" s="633"/>
      <c r="Y59" s="633"/>
      <c r="Z59" s="634"/>
      <c r="AA59" s="132">
        <v>1640</v>
      </c>
      <c r="AB59" s="120"/>
      <c r="AC59" s="121"/>
      <c r="AD59" s="121"/>
      <c r="AE59" s="122"/>
      <c r="AF59" s="132">
        <v>1641</v>
      </c>
      <c r="AG59" s="702"/>
      <c r="AH59" s="703"/>
      <c r="AI59" s="275">
        <v>1642</v>
      </c>
      <c r="AJ59" s="887"/>
      <c r="AK59" s="889"/>
      <c r="AL59" s="107" t="s">
        <v>97</v>
      </c>
      <c r="AM59" s="193"/>
      <c r="AN59" s="193"/>
      <c r="AO59" s="193"/>
      <c r="AP59" s="199"/>
      <c r="AQ59" s="199"/>
      <c r="AR59" s="199"/>
    </row>
    <row r="60" spans="1:44" x14ac:dyDescent="0.35">
      <c r="B60" s="705"/>
      <c r="C60" s="680"/>
      <c r="D60" s="91">
        <v>52</v>
      </c>
      <c r="E60" s="693" t="s">
        <v>161</v>
      </c>
      <c r="F60" s="694"/>
      <c r="G60" s="694"/>
      <c r="H60" s="694"/>
      <c r="I60" s="694"/>
      <c r="J60" s="694"/>
      <c r="K60" s="694"/>
      <c r="L60" s="694"/>
      <c r="M60" s="694"/>
      <c r="N60" s="694"/>
      <c r="O60" s="694"/>
      <c r="P60" s="694"/>
      <c r="Q60" s="694"/>
      <c r="R60" s="694"/>
      <c r="S60" s="694"/>
      <c r="T60" s="694"/>
      <c r="U60" s="694"/>
      <c r="V60" s="694"/>
      <c r="W60" s="694"/>
      <c r="X60" s="694"/>
      <c r="Y60" s="694"/>
      <c r="Z60" s="695"/>
      <c r="AA60" s="132">
        <v>187</v>
      </c>
      <c r="AB60" s="699"/>
      <c r="AC60" s="700"/>
      <c r="AD60" s="700"/>
      <c r="AE60" s="701"/>
      <c r="AF60" s="132">
        <v>188</v>
      </c>
      <c r="AG60" s="672"/>
      <c r="AH60" s="672"/>
      <c r="AI60" s="132">
        <v>189</v>
      </c>
      <c r="AJ60" s="886"/>
      <c r="AK60" s="886"/>
      <c r="AL60" s="89" t="s">
        <v>97</v>
      </c>
    </row>
    <row r="61" spans="1:44" ht="17.5" customHeight="1" x14ac:dyDescent="0.35">
      <c r="B61" s="705"/>
      <c r="C61" s="714"/>
      <c r="D61" s="91">
        <v>53</v>
      </c>
      <c r="E61" s="693" t="s">
        <v>162</v>
      </c>
      <c r="F61" s="694"/>
      <c r="G61" s="694"/>
      <c r="H61" s="694"/>
      <c r="I61" s="694"/>
      <c r="J61" s="694"/>
      <c r="K61" s="694"/>
      <c r="L61" s="694"/>
      <c r="M61" s="694"/>
      <c r="N61" s="694"/>
      <c r="O61" s="694"/>
      <c r="P61" s="694"/>
      <c r="Q61" s="694"/>
      <c r="R61" s="694"/>
      <c r="S61" s="694"/>
      <c r="T61" s="694"/>
      <c r="U61" s="694"/>
      <c r="V61" s="694"/>
      <c r="W61" s="694"/>
      <c r="X61" s="694"/>
      <c r="Y61" s="694"/>
      <c r="Z61" s="695"/>
      <c r="AA61" s="132">
        <v>1037</v>
      </c>
      <c r="AB61" s="699"/>
      <c r="AC61" s="700"/>
      <c r="AD61" s="700"/>
      <c r="AE61" s="701"/>
      <c r="AF61" s="275">
        <v>1038</v>
      </c>
      <c r="AG61" s="697"/>
      <c r="AH61" s="697"/>
      <c r="AI61" s="132">
        <v>1039</v>
      </c>
      <c r="AJ61" s="886"/>
      <c r="AK61" s="886"/>
      <c r="AL61" s="89" t="s">
        <v>97</v>
      </c>
    </row>
    <row r="62" spans="1:44" x14ac:dyDescent="0.35">
      <c r="B62" s="705"/>
      <c r="C62" s="714"/>
      <c r="D62" s="91">
        <v>54</v>
      </c>
      <c r="E62" s="632" t="s">
        <v>163</v>
      </c>
      <c r="F62" s="633"/>
      <c r="G62" s="633"/>
      <c r="H62" s="633"/>
      <c r="I62" s="633"/>
      <c r="J62" s="633"/>
      <c r="K62" s="633"/>
      <c r="L62" s="633"/>
      <c r="M62" s="633"/>
      <c r="N62" s="633"/>
      <c r="O62" s="633"/>
      <c r="P62" s="633"/>
      <c r="Q62" s="633"/>
      <c r="R62" s="633"/>
      <c r="S62" s="633"/>
      <c r="T62" s="633"/>
      <c r="U62" s="633"/>
      <c r="V62" s="633"/>
      <c r="W62" s="633"/>
      <c r="X62" s="633"/>
      <c r="Y62" s="633"/>
      <c r="Z62" s="634"/>
      <c r="AA62" s="132">
        <v>77</v>
      </c>
      <c r="AB62" s="689"/>
      <c r="AC62" s="689"/>
      <c r="AD62" s="689"/>
      <c r="AE62" s="689"/>
      <c r="AF62" s="132">
        <v>74</v>
      </c>
      <c r="AG62" s="672"/>
      <c r="AH62" s="672"/>
      <c r="AI62" s="132">
        <v>79</v>
      </c>
      <c r="AJ62" s="886"/>
      <c r="AK62" s="886"/>
      <c r="AL62" s="89" t="s">
        <v>97</v>
      </c>
    </row>
    <row r="63" spans="1:44" x14ac:dyDescent="0.35">
      <c r="B63" s="705"/>
      <c r="C63" s="714"/>
      <c r="D63" s="91">
        <v>55</v>
      </c>
      <c r="E63" s="632" t="s">
        <v>164</v>
      </c>
      <c r="F63" s="633"/>
      <c r="G63" s="633"/>
      <c r="H63" s="633"/>
      <c r="I63" s="633"/>
      <c r="J63" s="633"/>
      <c r="K63" s="633"/>
      <c r="L63" s="633"/>
      <c r="M63" s="633"/>
      <c r="N63" s="633"/>
      <c r="O63" s="633"/>
      <c r="P63" s="633"/>
      <c r="Q63" s="633"/>
      <c r="R63" s="633"/>
      <c r="S63" s="633"/>
      <c r="T63" s="633"/>
      <c r="U63" s="633"/>
      <c r="V63" s="633"/>
      <c r="W63" s="633"/>
      <c r="X63" s="633"/>
      <c r="Y63" s="633"/>
      <c r="Z63" s="634"/>
      <c r="AA63" s="132">
        <v>1040</v>
      </c>
      <c r="AB63" s="699"/>
      <c r="AC63" s="700"/>
      <c r="AD63" s="700"/>
      <c r="AE63" s="701"/>
      <c r="AF63" s="124"/>
      <c r="AG63" s="690"/>
      <c r="AH63" s="690"/>
      <c r="AI63" s="132">
        <v>1041</v>
      </c>
      <c r="AJ63" s="886"/>
      <c r="AK63" s="886"/>
      <c r="AL63" s="89" t="s">
        <v>97</v>
      </c>
    </row>
    <row r="64" spans="1:44" x14ac:dyDescent="0.35">
      <c r="B64" s="705"/>
      <c r="C64" s="714"/>
      <c r="D64" s="91">
        <v>56</v>
      </c>
      <c r="E64" s="632" t="s">
        <v>165</v>
      </c>
      <c r="F64" s="633"/>
      <c r="G64" s="633"/>
      <c r="H64" s="633"/>
      <c r="I64" s="633"/>
      <c r="J64" s="633"/>
      <c r="K64" s="633"/>
      <c r="L64" s="633"/>
      <c r="M64" s="633"/>
      <c r="N64" s="633"/>
      <c r="O64" s="633"/>
      <c r="P64" s="633"/>
      <c r="Q64" s="633"/>
      <c r="R64" s="633"/>
      <c r="S64" s="633"/>
      <c r="T64" s="633"/>
      <c r="U64" s="633"/>
      <c r="V64" s="633"/>
      <c r="W64" s="633"/>
      <c r="X64" s="633"/>
      <c r="Y64" s="633"/>
      <c r="Z64" s="634"/>
      <c r="AA64" s="124"/>
      <c r="AB64" s="918"/>
      <c r="AC64" s="919"/>
      <c r="AD64" s="919"/>
      <c r="AE64" s="920"/>
      <c r="AF64" s="124"/>
      <c r="AG64" s="690"/>
      <c r="AH64" s="690"/>
      <c r="AI64" s="132">
        <v>1042</v>
      </c>
      <c r="AJ64" s="886"/>
      <c r="AK64" s="886"/>
      <c r="AL64" s="89" t="s">
        <v>97</v>
      </c>
    </row>
    <row r="65" spans="2:38" x14ac:dyDescent="0.35">
      <c r="B65" s="705"/>
      <c r="C65" s="714"/>
      <c r="D65" s="91">
        <v>57</v>
      </c>
      <c r="E65" s="632" t="s">
        <v>166</v>
      </c>
      <c r="F65" s="633"/>
      <c r="G65" s="633"/>
      <c r="H65" s="633"/>
      <c r="I65" s="633"/>
      <c r="J65" s="633"/>
      <c r="K65" s="633"/>
      <c r="L65" s="633"/>
      <c r="M65" s="633"/>
      <c r="N65" s="633"/>
      <c r="O65" s="633"/>
      <c r="P65" s="633"/>
      <c r="Q65" s="633"/>
      <c r="R65" s="633"/>
      <c r="S65" s="633"/>
      <c r="T65" s="633"/>
      <c r="U65" s="633"/>
      <c r="V65" s="633"/>
      <c r="W65" s="633"/>
      <c r="X65" s="633"/>
      <c r="Y65" s="633"/>
      <c r="Z65" s="634"/>
      <c r="AA65" s="132">
        <v>824</v>
      </c>
      <c r="AB65" s="699"/>
      <c r="AC65" s="700"/>
      <c r="AD65" s="700"/>
      <c r="AE65" s="701"/>
      <c r="AF65" s="124"/>
      <c r="AG65" s="690"/>
      <c r="AH65" s="690"/>
      <c r="AI65" s="132">
        <v>825</v>
      </c>
      <c r="AJ65" s="886"/>
      <c r="AK65" s="886"/>
      <c r="AL65" s="89" t="s">
        <v>97</v>
      </c>
    </row>
    <row r="66" spans="2:38" x14ac:dyDescent="0.35">
      <c r="B66" s="705"/>
      <c r="C66" s="714"/>
      <c r="D66" s="91">
        <v>58</v>
      </c>
      <c r="E66" s="693" t="s">
        <v>167</v>
      </c>
      <c r="F66" s="694"/>
      <c r="G66" s="694"/>
      <c r="H66" s="694"/>
      <c r="I66" s="694"/>
      <c r="J66" s="694"/>
      <c r="K66" s="694"/>
      <c r="L66" s="694"/>
      <c r="M66" s="694"/>
      <c r="N66" s="694"/>
      <c r="O66" s="694"/>
      <c r="P66" s="694"/>
      <c r="Q66" s="694"/>
      <c r="R66" s="694"/>
      <c r="S66" s="694"/>
      <c r="T66" s="694"/>
      <c r="U66" s="694"/>
      <c r="V66" s="694"/>
      <c r="W66" s="694"/>
      <c r="X66" s="694"/>
      <c r="Y66" s="694"/>
      <c r="Z66" s="695"/>
      <c r="AA66" s="132">
        <v>1043</v>
      </c>
      <c r="AB66" s="689"/>
      <c r="AC66" s="689"/>
      <c r="AD66" s="689"/>
      <c r="AE66" s="689"/>
      <c r="AF66" s="275">
        <v>1102</v>
      </c>
      <c r="AG66" s="697"/>
      <c r="AH66" s="697"/>
      <c r="AI66" s="132">
        <v>1044</v>
      </c>
      <c r="AJ66" s="886"/>
      <c r="AK66" s="886"/>
      <c r="AL66" s="89" t="s">
        <v>97</v>
      </c>
    </row>
    <row r="67" spans="2:38" ht="16.149999999999999" customHeight="1" x14ac:dyDescent="0.35">
      <c r="B67" s="705"/>
      <c r="C67" s="714"/>
      <c r="D67" s="91">
        <v>59</v>
      </c>
      <c r="E67" s="632" t="s">
        <v>168</v>
      </c>
      <c r="F67" s="633"/>
      <c r="G67" s="633"/>
      <c r="H67" s="633"/>
      <c r="I67" s="633"/>
      <c r="J67" s="633"/>
      <c r="K67" s="633"/>
      <c r="L67" s="633"/>
      <c r="M67" s="633"/>
      <c r="N67" s="633"/>
      <c r="O67" s="633"/>
      <c r="P67" s="633"/>
      <c r="Q67" s="633"/>
      <c r="R67" s="633"/>
      <c r="S67" s="633"/>
      <c r="T67" s="633"/>
      <c r="U67" s="633"/>
      <c r="V67" s="633"/>
      <c r="W67" s="633"/>
      <c r="X67" s="633"/>
      <c r="Y67" s="633"/>
      <c r="Z67" s="634"/>
      <c r="AA67" s="132">
        <v>113</v>
      </c>
      <c r="AB67" s="698"/>
      <c r="AC67" s="698"/>
      <c r="AD67" s="698"/>
      <c r="AE67" s="698"/>
      <c r="AF67" s="132">
        <v>1007</v>
      </c>
      <c r="AG67" s="672"/>
      <c r="AH67" s="672"/>
      <c r="AI67" s="132">
        <v>114</v>
      </c>
      <c r="AJ67" s="886"/>
      <c r="AK67" s="886"/>
      <c r="AL67" s="89" t="s">
        <v>97</v>
      </c>
    </row>
    <row r="68" spans="2:38" ht="16.75" customHeight="1" x14ac:dyDescent="0.35">
      <c r="B68" s="705"/>
      <c r="C68" s="714"/>
      <c r="D68" s="91">
        <v>60</v>
      </c>
      <c r="E68" s="632" t="s">
        <v>169</v>
      </c>
      <c r="F68" s="694"/>
      <c r="G68" s="694"/>
      <c r="H68" s="694"/>
      <c r="I68" s="694"/>
      <c r="J68" s="694"/>
      <c r="K68" s="694"/>
      <c r="L68" s="694"/>
      <c r="M68" s="694"/>
      <c r="N68" s="694"/>
      <c r="O68" s="694"/>
      <c r="P68" s="694"/>
      <c r="Q68" s="694"/>
      <c r="R68" s="694"/>
      <c r="S68" s="694"/>
      <c r="T68" s="694"/>
      <c r="U68" s="694"/>
      <c r="V68" s="694"/>
      <c r="W68" s="694"/>
      <c r="X68" s="694"/>
      <c r="Y68" s="694"/>
      <c r="Z68" s="695"/>
      <c r="AA68" s="132">
        <v>908</v>
      </c>
      <c r="AB68" s="689"/>
      <c r="AC68" s="689"/>
      <c r="AD68" s="689"/>
      <c r="AE68" s="689"/>
      <c r="AF68" s="124"/>
      <c r="AG68" s="690"/>
      <c r="AH68" s="690"/>
      <c r="AI68" s="132">
        <v>909</v>
      </c>
      <c r="AJ68" s="886"/>
      <c r="AK68" s="886"/>
      <c r="AL68" s="89" t="s">
        <v>97</v>
      </c>
    </row>
    <row r="69" spans="2:38" ht="16.75" customHeight="1" x14ac:dyDescent="0.35">
      <c r="B69" s="705"/>
      <c r="C69" s="714"/>
      <c r="D69" s="91">
        <v>61</v>
      </c>
      <c r="E69" s="632" t="s">
        <v>170</v>
      </c>
      <c r="F69" s="694"/>
      <c r="G69" s="694"/>
      <c r="H69" s="694"/>
      <c r="I69" s="694"/>
      <c r="J69" s="694"/>
      <c r="K69" s="694"/>
      <c r="L69" s="694"/>
      <c r="M69" s="694"/>
      <c r="N69" s="694"/>
      <c r="O69" s="694"/>
      <c r="P69" s="694"/>
      <c r="Q69" s="694"/>
      <c r="R69" s="694"/>
      <c r="S69" s="694"/>
      <c r="T69" s="694"/>
      <c r="U69" s="694"/>
      <c r="V69" s="694"/>
      <c r="W69" s="694"/>
      <c r="X69" s="694"/>
      <c r="Y69" s="694"/>
      <c r="Z69" s="695"/>
      <c r="AA69" s="132">
        <v>951</v>
      </c>
      <c r="AB69" s="689"/>
      <c r="AC69" s="689"/>
      <c r="AD69" s="689"/>
      <c r="AE69" s="689"/>
      <c r="AF69" s="124"/>
      <c r="AG69" s="690"/>
      <c r="AH69" s="690"/>
      <c r="AI69" s="132">
        <v>952</v>
      </c>
      <c r="AJ69" s="886"/>
      <c r="AK69" s="886"/>
      <c r="AL69" s="89" t="s">
        <v>97</v>
      </c>
    </row>
    <row r="70" spans="2:38" x14ac:dyDescent="0.35">
      <c r="B70" s="705"/>
      <c r="C70" s="714"/>
      <c r="D70" s="91">
        <v>62</v>
      </c>
      <c r="E70" s="632" t="s">
        <v>171</v>
      </c>
      <c r="F70" s="694"/>
      <c r="G70" s="694"/>
      <c r="H70" s="694"/>
      <c r="I70" s="694"/>
      <c r="J70" s="694"/>
      <c r="K70" s="694"/>
      <c r="L70" s="694"/>
      <c r="M70" s="694"/>
      <c r="N70" s="694"/>
      <c r="O70" s="694"/>
      <c r="P70" s="694"/>
      <c r="Q70" s="694"/>
      <c r="R70" s="694"/>
      <c r="S70" s="694"/>
      <c r="T70" s="694"/>
      <c r="U70" s="694"/>
      <c r="V70" s="694"/>
      <c r="W70" s="694"/>
      <c r="X70" s="694"/>
      <c r="Y70" s="694"/>
      <c r="Z70" s="695"/>
      <c r="AA70" s="132">
        <v>753</v>
      </c>
      <c r="AB70" s="689"/>
      <c r="AC70" s="689"/>
      <c r="AD70" s="689"/>
      <c r="AE70" s="689"/>
      <c r="AF70" s="132">
        <v>754</v>
      </c>
      <c r="AG70" s="672"/>
      <c r="AH70" s="672"/>
      <c r="AI70" s="132">
        <v>755</v>
      </c>
      <c r="AJ70" s="886"/>
      <c r="AK70" s="886"/>
      <c r="AL70" s="89" t="s">
        <v>97</v>
      </c>
    </row>
    <row r="71" spans="2:38" ht="14.5" customHeight="1" x14ac:dyDescent="0.35">
      <c r="B71" s="705"/>
      <c r="C71" s="714"/>
      <c r="D71" s="91">
        <v>63</v>
      </c>
      <c r="E71" s="630" t="s">
        <v>172</v>
      </c>
      <c r="F71" s="630"/>
      <c r="G71" s="630"/>
      <c r="H71" s="630"/>
      <c r="I71" s="630"/>
      <c r="J71" s="630"/>
      <c r="K71" s="630"/>
      <c r="L71" s="630"/>
      <c r="M71" s="630"/>
      <c r="N71" s="630"/>
      <c r="O71" s="630"/>
      <c r="P71" s="630"/>
      <c r="Q71" s="630"/>
      <c r="R71" s="630"/>
      <c r="S71" s="630"/>
      <c r="T71" s="630"/>
      <c r="U71" s="630"/>
      <c r="V71" s="630"/>
      <c r="W71" s="630"/>
      <c r="X71" s="630"/>
      <c r="Y71" s="630"/>
      <c r="Z71" s="630"/>
      <c r="AA71" s="132">
        <v>133</v>
      </c>
      <c r="AB71" s="689"/>
      <c r="AC71" s="689"/>
      <c r="AD71" s="689"/>
      <c r="AE71" s="689"/>
      <c r="AF71" s="132">
        <v>138</v>
      </c>
      <c r="AG71" s="697"/>
      <c r="AH71" s="697"/>
      <c r="AI71" s="132">
        <v>134</v>
      </c>
      <c r="AJ71" s="886"/>
      <c r="AK71" s="886"/>
      <c r="AL71" s="89" t="s">
        <v>97</v>
      </c>
    </row>
    <row r="72" spans="2:38" ht="14.5" customHeight="1" x14ac:dyDescent="0.35">
      <c r="B72" s="705"/>
      <c r="C72" s="714"/>
      <c r="D72" s="91">
        <v>64</v>
      </c>
      <c r="E72" s="630" t="s">
        <v>173</v>
      </c>
      <c r="F72" s="630"/>
      <c r="G72" s="630"/>
      <c r="H72" s="630"/>
      <c r="I72" s="630"/>
      <c r="J72" s="630"/>
      <c r="K72" s="630"/>
      <c r="L72" s="630"/>
      <c r="M72" s="630"/>
      <c r="N72" s="630"/>
      <c r="O72" s="630"/>
      <c r="P72" s="630"/>
      <c r="Q72" s="630"/>
      <c r="R72" s="630"/>
      <c r="S72" s="630"/>
      <c r="T72" s="630"/>
      <c r="U72" s="630"/>
      <c r="V72" s="630"/>
      <c r="W72" s="630"/>
      <c r="X72" s="630"/>
      <c r="Y72" s="630"/>
      <c r="Z72" s="630"/>
      <c r="AA72" s="132">
        <v>32</v>
      </c>
      <c r="AB72" s="689"/>
      <c r="AC72" s="689"/>
      <c r="AD72" s="689"/>
      <c r="AE72" s="689"/>
      <c r="AF72" s="132">
        <v>76</v>
      </c>
      <c r="AG72" s="672"/>
      <c r="AH72" s="672"/>
      <c r="AI72" s="132">
        <v>34</v>
      </c>
      <c r="AJ72" s="886"/>
      <c r="AK72" s="886"/>
      <c r="AL72" s="89" t="s">
        <v>97</v>
      </c>
    </row>
    <row r="73" spans="2:38" ht="14.5" customHeight="1" x14ac:dyDescent="0.35">
      <c r="B73" s="705"/>
      <c r="C73" s="714"/>
      <c r="D73" s="91">
        <v>65</v>
      </c>
      <c r="E73" s="693" t="s">
        <v>174</v>
      </c>
      <c r="F73" s="694"/>
      <c r="G73" s="694"/>
      <c r="H73" s="694"/>
      <c r="I73" s="694"/>
      <c r="J73" s="694"/>
      <c r="K73" s="694"/>
      <c r="L73" s="694"/>
      <c r="M73" s="694"/>
      <c r="N73" s="694"/>
      <c r="O73" s="694"/>
      <c r="P73" s="694"/>
      <c r="Q73" s="694"/>
      <c r="R73" s="694"/>
      <c r="S73" s="694"/>
      <c r="T73" s="694"/>
      <c r="U73" s="694"/>
      <c r="V73" s="694"/>
      <c r="W73" s="694"/>
      <c r="X73" s="694"/>
      <c r="Y73" s="694"/>
      <c r="Z73" s="695"/>
      <c r="AA73" s="132">
        <v>1643</v>
      </c>
      <c r="AB73" s="696"/>
      <c r="AC73" s="696"/>
      <c r="AD73" s="696"/>
      <c r="AE73" s="696"/>
      <c r="AF73" s="124"/>
      <c r="AG73" s="690"/>
      <c r="AH73" s="690"/>
      <c r="AI73" s="132">
        <v>1644</v>
      </c>
      <c r="AJ73" s="890"/>
      <c r="AK73" s="890"/>
      <c r="AL73" s="89" t="s">
        <v>97</v>
      </c>
    </row>
    <row r="74" spans="2:38" x14ac:dyDescent="0.35">
      <c r="B74" s="705"/>
      <c r="C74" s="714"/>
      <c r="D74" s="91">
        <v>66</v>
      </c>
      <c r="E74" s="638" t="s">
        <v>175</v>
      </c>
      <c r="F74" s="630"/>
      <c r="G74" s="630"/>
      <c r="H74" s="630"/>
      <c r="I74" s="630"/>
      <c r="J74" s="630"/>
      <c r="K74" s="630"/>
      <c r="L74" s="630"/>
      <c r="M74" s="630"/>
      <c r="N74" s="630"/>
      <c r="O74" s="630"/>
      <c r="P74" s="630"/>
      <c r="Q74" s="630"/>
      <c r="R74" s="630"/>
      <c r="S74" s="630"/>
      <c r="T74" s="630"/>
      <c r="U74" s="630"/>
      <c r="V74" s="630"/>
      <c r="W74" s="630"/>
      <c r="X74" s="630"/>
      <c r="Y74" s="630"/>
      <c r="Z74" s="630"/>
      <c r="AA74" s="132">
        <v>1133</v>
      </c>
      <c r="AB74" s="689"/>
      <c r="AC74" s="689"/>
      <c r="AD74" s="689"/>
      <c r="AE74" s="689"/>
      <c r="AF74" s="124"/>
      <c r="AG74" s="690"/>
      <c r="AH74" s="690"/>
      <c r="AI74" s="132">
        <v>1135</v>
      </c>
      <c r="AJ74" s="886"/>
      <c r="AK74" s="886"/>
      <c r="AL74" s="89" t="s">
        <v>97</v>
      </c>
    </row>
    <row r="75" spans="2:38" x14ac:dyDescent="0.35">
      <c r="B75" s="705"/>
      <c r="C75" s="714"/>
      <c r="D75" s="91">
        <v>67</v>
      </c>
      <c r="E75" s="691" t="s">
        <v>176</v>
      </c>
      <c r="F75" s="692"/>
      <c r="G75" s="692"/>
      <c r="H75" s="692"/>
      <c r="I75" s="692"/>
      <c r="J75" s="692"/>
      <c r="K75" s="692"/>
      <c r="L75" s="692"/>
      <c r="M75" s="692"/>
      <c r="N75" s="692"/>
      <c r="O75" s="692"/>
      <c r="P75" s="692"/>
      <c r="Q75" s="692"/>
      <c r="R75" s="692"/>
      <c r="S75" s="692"/>
      <c r="T75" s="692"/>
      <c r="U75" s="692"/>
      <c r="V75" s="692"/>
      <c r="W75" s="692"/>
      <c r="X75" s="692"/>
      <c r="Y75" s="692"/>
      <c r="Z75" s="692"/>
      <c r="AA75" s="132">
        <v>1134</v>
      </c>
      <c r="AB75" s="689"/>
      <c r="AC75" s="689"/>
      <c r="AD75" s="689"/>
      <c r="AE75" s="689"/>
      <c r="AF75" s="124"/>
      <c r="AG75" s="690"/>
      <c r="AH75" s="690"/>
      <c r="AI75" s="132">
        <v>1136</v>
      </c>
      <c r="AJ75" s="886"/>
      <c r="AK75" s="886"/>
      <c r="AL75" s="89" t="s">
        <v>97</v>
      </c>
    </row>
    <row r="76" spans="2:38" ht="31.75" customHeight="1" x14ac:dyDescent="0.35">
      <c r="B76" s="705"/>
      <c r="C76" s="714"/>
      <c r="D76" s="91">
        <v>68</v>
      </c>
      <c r="E76" s="632" t="s">
        <v>177</v>
      </c>
      <c r="F76" s="633"/>
      <c r="G76" s="633"/>
      <c r="H76" s="633"/>
      <c r="I76" s="633"/>
      <c r="J76" s="633"/>
      <c r="K76" s="633"/>
      <c r="L76" s="633"/>
      <c r="M76" s="633"/>
      <c r="N76" s="633"/>
      <c r="O76" s="633"/>
      <c r="P76" s="132">
        <v>911</v>
      </c>
      <c r="Q76" s="669"/>
      <c r="R76" s="670"/>
      <c r="S76" s="670"/>
      <c r="T76" s="670"/>
      <c r="U76" s="670"/>
      <c r="V76" s="632" t="s">
        <v>178</v>
      </c>
      <c r="W76" s="633"/>
      <c r="X76" s="633"/>
      <c r="Y76" s="633"/>
      <c r="Z76" s="633"/>
      <c r="AA76" s="633"/>
      <c r="AB76" s="633"/>
      <c r="AC76" s="633"/>
      <c r="AD76" s="633"/>
      <c r="AE76" s="634"/>
      <c r="AF76" s="277">
        <v>913</v>
      </c>
      <c r="AG76" s="672"/>
      <c r="AH76" s="672"/>
      <c r="AI76" s="132">
        <v>914</v>
      </c>
      <c r="AJ76" s="886"/>
      <c r="AK76" s="886"/>
      <c r="AL76" s="89" t="s">
        <v>97</v>
      </c>
    </row>
    <row r="77" spans="2:38" ht="25.75" customHeight="1" x14ac:dyDescent="0.35">
      <c r="B77" s="705"/>
      <c r="C77" s="714"/>
      <c r="D77" s="91">
        <v>69</v>
      </c>
      <c r="E77" s="632" t="s">
        <v>179</v>
      </c>
      <c r="F77" s="633"/>
      <c r="G77" s="633"/>
      <c r="H77" s="633"/>
      <c r="I77" s="633"/>
      <c r="J77" s="633"/>
      <c r="K77" s="633"/>
      <c r="L77" s="633"/>
      <c r="M77" s="633"/>
      <c r="N77" s="633"/>
      <c r="O77" s="634"/>
      <c r="P77" s="132">
        <v>923</v>
      </c>
      <c r="Q77" s="686"/>
      <c r="R77" s="687"/>
      <c r="S77" s="687"/>
      <c r="T77" s="687"/>
      <c r="U77" s="688"/>
      <c r="V77" s="632" t="s">
        <v>180</v>
      </c>
      <c r="W77" s="633"/>
      <c r="X77" s="633"/>
      <c r="Y77" s="633"/>
      <c r="Z77" s="633"/>
      <c r="AA77" s="633"/>
      <c r="AB77" s="633"/>
      <c r="AC77" s="633"/>
      <c r="AD77" s="633"/>
      <c r="AE77" s="634"/>
      <c r="AF77" s="277">
        <v>924</v>
      </c>
      <c r="AG77" s="672"/>
      <c r="AH77" s="672"/>
      <c r="AI77" s="132">
        <v>925</v>
      </c>
      <c r="AJ77" s="886"/>
      <c r="AK77" s="886"/>
      <c r="AL77" s="89" t="s">
        <v>97</v>
      </c>
    </row>
    <row r="78" spans="2:38" x14ac:dyDescent="0.35">
      <c r="B78" s="705"/>
      <c r="C78" s="714"/>
      <c r="D78" s="91">
        <v>70</v>
      </c>
      <c r="E78" s="632" t="s">
        <v>181</v>
      </c>
      <c r="F78" s="633"/>
      <c r="G78" s="633"/>
      <c r="H78" s="633"/>
      <c r="I78" s="633"/>
      <c r="J78" s="633"/>
      <c r="K78" s="633"/>
      <c r="L78" s="633"/>
      <c r="M78" s="633"/>
      <c r="N78" s="633"/>
      <c r="O78" s="633"/>
      <c r="P78" s="633"/>
      <c r="Q78" s="633"/>
      <c r="R78" s="633"/>
      <c r="S78" s="633"/>
      <c r="T78" s="633"/>
      <c r="U78" s="633"/>
      <c r="V78" s="633"/>
      <c r="W78" s="633"/>
      <c r="X78" s="633"/>
      <c r="Y78" s="633"/>
      <c r="Z78" s="633"/>
      <c r="AA78" s="633"/>
      <c r="AB78" s="633"/>
      <c r="AC78" s="633"/>
      <c r="AD78" s="633"/>
      <c r="AE78" s="633"/>
      <c r="AF78" s="633"/>
      <c r="AG78" s="633"/>
      <c r="AH78" s="634"/>
      <c r="AI78" s="132">
        <v>1048</v>
      </c>
      <c r="AJ78" s="886"/>
      <c r="AK78" s="886"/>
      <c r="AL78" s="125" t="s">
        <v>97</v>
      </c>
    </row>
    <row r="79" spans="2:38" ht="18.649999999999999" customHeight="1" x14ac:dyDescent="0.35">
      <c r="B79" s="705"/>
      <c r="C79" s="714"/>
      <c r="D79" s="91">
        <v>71</v>
      </c>
      <c r="E79" s="632" t="s">
        <v>182</v>
      </c>
      <c r="F79" s="633"/>
      <c r="G79" s="633"/>
      <c r="H79" s="633"/>
      <c r="I79" s="633"/>
      <c r="J79" s="633"/>
      <c r="K79" s="633"/>
      <c r="L79" s="633"/>
      <c r="M79" s="633"/>
      <c r="N79" s="633"/>
      <c r="O79" s="634"/>
      <c r="P79" s="132">
        <v>1051</v>
      </c>
      <c r="Q79" s="669"/>
      <c r="R79" s="670"/>
      <c r="S79" s="670"/>
      <c r="T79" s="670"/>
      <c r="U79" s="671"/>
      <c r="V79" s="632" t="s">
        <v>183</v>
      </c>
      <c r="W79" s="633"/>
      <c r="X79" s="633"/>
      <c r="Y79" s="633"/>
      <c r="Z79" s="633"/>
      <c r="AA79" s="633"/>
      <c r="AB79" s="633"/>
      <c r="AC79" s="633"/>
      <c r="AD79" s="633"/>
      <c r="AE79" s="634"/>
      <c r="AF79" s="132">
        <v>1052</v>
      </c>
      <c r="AG79" s="672"/>
      <c r="AH79" s="672"/>
      <c r="AI79" s="132">
        <v>1053</v>
      </c>
      <c r="AJ79" s="886"/>
      <c r="AK79" s="886"/>
      <c r="AL79" s="89" t="s">
        <v>97</v>
      </c>
    </row>
    <row r="80" spans="2:38" ht="16.149999999999999" customHeight="1" x14ac:dyDescent="0.35">
      <c r="B80" s="705"/>
      <c r="C80" s="714"/>
      <c r="D80" s="91">
        <v>72</v>
      </c>
      <c r="E80" s="632" t="s">
        <v>184</v>
      </c>
      <c r="F80" s="633"/>
      <c r="G80" s="633"/>
      <c r="H80" s="633"/>
      <c r="I80" s="633"/>
      <c r="J80" s="633"/>
      <c r="K80" s="633"/>
      <c r="L80" s="633"/>
      <c r="M80" s="633"/>
      <c r="N80" s="633"/>
      <c r="O80" s="634"/>
      <c r="P80" s="132">
        <v>21</v>
      </c>
      <c r="Q80" s="669"/>
      <c r="R80" s="670"/>
      <c r="S80" s="670"/>
      <c r="T80" s="670"/>
      <c r="U80" s="671"/>
      <c r="V80" s="632" t="s">
        <v>185</v>
      </c>
      <c r="W80" s="633"/>
      <c r="X80" s="633"/>
      <c r="Y80" s="633"/>
      <c r="Z80" s="633"/>
      <c r="AA80" s="633"/>
      <c r="AB80" s="633"/>
      <c r="AC80" s="633"/>
      <c r="AD80" s="633"/>
      <c r="AE80" s="634"/>
      <c r="AF80" s="277">
        <v>43</v>
      </c>
      <c r="AG80" s="672"/>
      <c r="AH80" s="672"/>
      <c r="AI80" s="132">
        <v>756</v>
      </c>
      <c r="AJ80" s="886"/>
      <c r="AK80" s="886"/>
      <c r="AL80" s="89" t="s">
        <v>97</v>
      </c>
    </row>
    <row r="81" spans="1:44" ht="21" customHeight="1" x14ac:dyDescent="0.35">
      <c r="B81" s="705"/>
      <c r="C81" s="714"/>
      <c r="D81" s="91">
        <v>73</v>
      </c>
      <c r="E81" s="632" t="s">
        <v>186</v>
      </c>
      <c r="F81" s="633"/>
      <c r="G81" s="633"/>
      <c r="H81" s="633"/>
      <c r="I81" s="633"/>
      <c r="J81" s="633"/>
      <c r="K81" s="633"/>
      <c r="L81" s="633"/>
      <c r="M81" s="633"/>
      <c r="N81" s="633"/>
      <c r="O81" s="634"/>
      <c r="P81" s="132">
        <v>767</v>
      </c>
      <c r="Q81" s="669"/>
      <c r="R81" s="670"/>
      <c r="S81" s="670"/>
      <c r="T81" s="670"/>
      <c r="U81" s="671"/>
      <c r="V81" s="632" t="s">
        <v>187</v>
      </c>
      <c r="W81" s="633"/>
      <c r="X81" s="633"/>
      <c r="Y81" s="633"/>
      <c r="Z81" s="633"/>
      <c r="AA81" s="633"/>
      <c r="AB81" s="633"/>
      <c r="AC81" s="633"/>
      <c r="AD81" s="633"/>
      <c r="AE81" s="634"/>
      <c r="AF81" s="132">
        <v>862</v>
      </c>
      <c r="AG81" s="672"/>
      <c r="AH81" s="672"/>
      <c r="AI81" s="132">
        <v>863</v>
      </c>
      <c r="AJ81" s="886"/>
      <c r="AK81" s="886"/>
      <c r="AL81" s="89" t="s">
        <v>97</v>
      </c>
    </row>
    <row r="82" spans="1:44" ht="20.5" customHeight="1" x14ac:dyDescent="0.35">
      <c r="B82" s="705"/>
      <c r="C82" s="678" t="s">
        <v>188</v>
      </c>
      <c r="D82" s="91">
        <v>74</v>
      </c>
      <c r="E82" s="632" t="s">
        <v>189</v>
      </c>
      <c r="F82" s="633"/>
      <c r="G82" s="633"/>
      <c r="H82" s="633"/>
      <c r="I82" s="633"/>
      <c r="J82" s="633"/>
      <c r="K82" s="633"/>
      <c r="L82" s="633"/>
      <c r="M82" s="633"/>
      <c r="N82" s="633"/>
      <c r="O82" s="633"/>
      <c r="P82" s="633"/>
      <c r="Q82" s="633"/>
      <c r="R82" s="633"/>
      <c r="S82" s="633"/>
      <c r="T82" s="633"/>
      <c r="U82" s="633"/>
      <c r="V82" s="633"/>
      <c r="W82" s="633"/>
      <c r="X82" s="633"/>
      <c r="Y82" s="633"/>
      <c r="Z82" s="634"/>
      <c r="AA82" s="132">
        <v>51</v>
      </c>
      <c r="AB82" s="669"/>
      <c r="AC82" s="670"/>
      <c r="AD82" s="670"/>
      <c r="AE82" s="671"/>
      <c r="AF82" s="132">
        <v>63</v>
      </c>
      <c r="AG82" s="672"/>
      <c r="AH82" s="672"/>
      <c r="AI82" s="132">
        <v>71</v>
      </c>
      <c r="AJ82" s="886"/>
      <c r="AK82" s="886"/>
      <c r="AL82" s="89" t="s">
        <v>97</v>
      </c>
    </row>
    <row r="83" spans="1:44" ht="19.75" customHeight="1" x14ac:dyDescent="0.35">
      <c r="B83" s="705"/>
      <c r="C83" s="679"/>
      <c r="D83" s="91">
        <v>75</v>
      </c>
      <c r="E83" s="632" t="s">
        <v>190</v>
      </c>
      <c r="F83" s="633"/>
      <c r="G83" s="633"/>
      <c r="H83" s="633"/>
      <c r="I83" s="633"/>
      <c r="J83" s="633"/>
      <c r="K83" s="633"/>
      <c r="L83" s="633"/>
      <c r="M83" s="633"/>
      <c r="N83" s="633"/>
      <c r="O83" s="634"/>
      <c r="P83" s="132">
        <v>36</v>
      </c>
      <c r="Q83" s="913"/>
      <c r="R83" s="914"/>
      <c r="S83" s="914"/>
      <c r="T83" s="914"/>
      <c r="U83" s="915"/>
      <c r="V83" s="632" t="s">
        <v>191</v>
      </c>
      <c r="W83" s="633"/>
      <c r="X83" s="633"/>
      <c r="Y83" s="633"/>
      <c r="Z83" s="633"/>
      <c r="AA83" s="633"/>
      <c r="AB83" s="633"/>
      <c r="AC83" s="633"/>
      <c r="AD83" s="633"/>
      <c r="AE83" s="634"/>
      <c r="AF83" s="132">
        <v>848</v>
      </c>
      <c r="AG83" s="672"/>
      <c r="AH83" s="672"/>
      <c r="AI83" s="132">
        <v>849</v>
      </c>
      <c r="AJ83" s="916"/>
      <c r="AK83" s="917"/>
      <c r="AL83" s="90" t="s">
        <v>115</v>
      </c>
    </row>
    <row r="84" spans="1:44" ht="17.5" customHeight="1" x14ac:dyDescent="0.35">
      <c r="B84" s="705"/>
      <c r="C84" s="679"/>
      <c r="D84" s="91">
        <v>76</v>
      </c>
      <c r="E84" s="632" t="s">
        <v>192</v>
      </c>
      <c r="F84" s="633"/>
      <c r="G84" s="633"/>
      <c r="H84" s="633"/>
      <c r="I84" s="633"/>
      <c r="J84" s="633"/>
      <c r="K84" s="633"/>
      <c r="L84" s="633"/>
      <c r="M84" s="633"/>
      <c r="N84" s="633"/>
      <c r="O84" s="634"/>
      <c r="P84" s="132">
        <v>82</v>
      </c>
      <c r="Q84" s="669"/>
      <c r="R84" s="670"/>
      <c r="S84" s="670"/>
      <c r="T84" s="670"/>
      <c r="U84" s="671"/>
      <c r="V84" s="632" t="s">
        <v>193</v>
      </c>
      <c r="W84" s="633"/>
      <c r="X84" s="633"/>
      <c r="Y84" s="633"/>
      <c r="Z84" s="633"/>
      <c r="AA84" s="633"/>
      <c r="AB84" s="633"/>
      <c r="AC84" s="633"/>
      <c r="AD84" s="633"/>
      <c r="AE84" s="634"/>
      <c r="AF84" s="132">
        <v>1123</v>
      </c>
      <c r="AG84" s="672"/>
      <c r="AH84" s="672"/>
      <c r="AI84" s="132">
        <v>1125</v>
      </c>
      <c r="AJ84" s="886"/>
      <c r="AK84" s="886"/>
      <c r="AL84" s="89" t="s">
        <v>115</v>
      </c>
    </row>
    <row r="85" spans="1:44" ht="17.5" customHeight="1" x14ac:dyDescent="0.35">
      <c r="B85" s="705"/>
      <c r="C85" s="679"/>
      <c r="D85" s="91">
        <v>77</v>
      </c>
      <c r="E85" s="632" t="s">
        <v>194</v>
      </c>
      <c r="F85" s="633"/>
      <c r="G85" s="633"/>
      <c r="H85" s="633"/>
      <c r="I85" s="633"/>
      <c r="J85" s="633"/>
      <c r="K85" s="633"/>
      <c r="L85" s="633"/>
      <c r="M85" s="633"/>
      <c r="N85" s="633"/>
      <c r="O85" s="634"/>
      <c r="P85" s="132">
        <v>83</v>
      </c>
      <c r="Q85" s="669"/>
      <c r="R85" s="670"/>
      <c r="S85" s="670"/>
      <c r="T85" s="670"/>
      <c r="U85" s="671"/>
      <c r="V85" s="632" t="s">
        <v>195</v>
      </c>
      <c r="W85" s="633"/>
      <c r="X85" s="633"/>
      <c r="Y85" s="633"/>
      <c r="Z85" s="633"/>
      <c r="AA85" s="633"/>
      <c r="AB85" s="633"/>
      <c r="AC85" s="633"/>
      <c r="AD85" s="633"/>
      <c r="AE85" s="634"/>
      <c r="AF85" s="132">
        <v>173</v>
      </c>
      <c r="AG85" s="672"/>
      <c r="AH85" s="672"/>
      <c r="AI85" s="132">
        <v>612</v>
      </c>
      <c r="AJ85" s="886"/>
      <c r="AK85" s="886"/>
      <c r="AL85" s="89" t="s">
        <v>115</v>
      </c>
    </row>
    <row r="86" spans="1:44" ht="24" customHeight="1" x14ac:dyDescent="0.35">
      <c r="B86" s="705"/>
      <c r="C86" s="679"/>
      <c r="D86" s="91">
        <v>78</v>
      </c>
      <c r="E86" s="632" t="s">
        <v>196</v>
      </c>
      <c r="F86" s="633"/>
      <c r="G86" s="633"/>
      <c r="H86" s="633"/>
      <c r="I86" s="633"/>
      <c r="J86" s="633"/>
      <c r="K86" s="633"/>
      <c r="L86" s="633"/>
      <c r="M86" s="633"/>
      <c r="N86" s="633"/>
      <c r="O86" s="634"/>
      <c r="P86" s="132">
        <v>198</v>
      </c>
      <c r="Q86" s="669"/>
      <c r="R86" s="670"/>
      <c r="S86" s="670"/>
      <c r="T86" s="670"/>
      <c r="U86" s="671"/>
      <c r="V86" s="632" t="s">
        <v>197</v>
      </c>
      <c r="W86" s="633"/>
      <c r="X86" s="633"/>
      <c r="Y86" s="633"/>
      <c r="Z86" s="633"/>
      <c r="AA86" s="633"/>
      <c r="AB86" s="633"/>
      <c r="AC86" s="633"/>
      <c r="AD86" s="633"/>
      <c r="AE86" s="634"/>
      <c r="AF86" s="132">
        <v>54</v>
      </c>
      <c r="AG86" s="672"/>
      <c r="AH86" s="672"/>
      <c r="AI86" s="132">
        <v>611</v>
      </c>
      <c r="AJ86" s="672"/>
      <c r="AK86" s="672"/>
      <c r="AL86" s="90" t="s">
        <v>115</v>
      </c>
    </row>
    <row r="87" spans="1:44" ht="19.399999999999999" customHeight="1" x14ac:dyDescent="0.35">
      <c r="B87" s="705"/>
      <c r="C87" s="679"/>
      <c r="D87" s="91">
        <v>79</v>
      </c>
      <c r="E87" s="632" t="s">
        <v>198</v>
      </c>
      <c r="F87" s="633"/>
      <c r="G87" s="633"/>
      <c r="H87" s="633"/>
      <c r="I87" s="633"/>
      <c r="J87" s="633"/>
      <c r="K87" s="633"/>
      <c r="L87" s="633"/>
      <c r="M87" s="633"/>
      <c r="N87" s="633"/>
      <c r="O87" s="634"/>
      <c r="P87" s="132">
        <v>832</v>
      </c>
      <c r="Q87" s="669"/>
      <c r="R87" s="670"/>
      <c r="S87" s="670"/>
      <c r="T87" s="670"/>
      <c r="U87" s="671"/>
      <c r="V87" s="632" t="s">
        <v>199</v>
      </c>
      <c r="W87" s="633"/>
      <c r="X87" s="633"/>
      <c r="Y87" s="633"/>
      <c r="Z87" s="633"/>
      <c r="AA87" s="633"/>
      <c r="AB87" s="633"/>
      <c r="AC87" s="633"/>
      <c r="AD87" s="633"/>
      <c r="AE87" s="634"/>
      <c r="AF87" s="132">
        <v>833</v>
      </c>
      <c r="AG87" s="672"/>
      <c r="AH87" s="672"/>
      <c r="AI87" s="132">
        <v>834</v>
      </c>
      <c r="AJ87" s="672"/>
      <c r="AK87" s="672"/>
      <c r="AL87" s="90" t="s">
        <v>115</v>
      </c>
    </row>
    <row r="88" spans="1:44" ht="19.399999999999999" customHeight="1" x14ac:dyDescent="0.35">
      <c r="B88" s="705"/>
      <c r="C88" s="679"/>
      <c r="D88" s="91">
        <v>80</v>
      </c>
      <c r="E88" s="632" t="s">
        <v>200</v>
      </c>
      <c r="F88" s="633"/>
      <c r="G88" s="633"/>
      <c r="H88" s="633"/>
      <c r="I88" s="633"/>
      <c r="J88" s="633"/>
      <c r="K88" s="633"/>
      <c r="L88" s="633"/>
      <c r="M88" s="633"/>
      <c r="N88" s="633"/>
      <c r="O88" s="634"/>
      <c r="P88" s="132">
        <v>912</v>
      </c>
      <c r="Q88" s="669"/>
      <c r="R88" s="670"/>
      <c r="S88" s="670"/>
      <c r="T88" s="670"/>
      <c r="U88" s="671"/>
      <c r="V88" s="632" t="s">
        <v>201</v>
      </c>
      <c r="W88" s="633"/>
      <c r="X88" s="633"/>
      <c r="Y88" s="633"/>
      <c r="Z88" s="633"/>
      <c r="AA88" s="633"/>
      <c r="AB88" s="633"/>
      <c r="AC88" s="633"/>
      <c r="AD88" s="633"/>
      <c r="AE88" s="634"/>
      <c r="AF88" s="132">
        <v>167</v>
      </c>
      <c r="AG88" s="672"/>
      <c r="AH88" s="672"/>
      <c r="AI88" s="132">
        <v>747</v>
      </c>
      <c r="AJ88" s="672"/>
      <c r="AK88" s="672"/>
      <c r="AL88" s="89" t="s">
        <v>115</v>
      </c>
    </row>
    <row r="89" spans="1:44" ht="21.65" customHeight="1" x14ac:dyDescent="0.35">
      <c r="B89" s="705"/>
      <c r="C89" s="679"/>
      <c r="D89" s="91">
        <v>81</v>
      </c>
      <c r="E89" s="632" t="s">
        <v>202</v>
      </c>
      <c r="F89" s="633"/>
      <c r="G89" s="633"/>
      <c r="H89" s="633"/>
      <c r="I89" s="633"/>
      <c r="J89" s="633"/>
      <c r="K89" s="633"/>
      <c r="L89" s="633"/>
      <c r="M89" s="633"/>
      <c r="N89" s="633"/>
      <c r="O89" s="634"/>
      <c r="P89" s="132">
        <v>119</v>
      </c>
      <c r="Q89" s="675"/>
      <c r="R89" s="676"/>
      <c r="S89" s="676"/>
      <c r="T89" s="676"/>
      <c r="U89" s="677"/>
      <c r="V89" s="632" t="s">
        <v>203</v>
      </c>
      <c r="W89" s="633"/>
      <c r="X89" s="633"/>
      <c r="Y89" s="633"/>
      <c r="Z89" s="633"/>
      <c r="AA89" s="633"/>
      <c r="AB89" s="633"/>
      <c r="AC89" s="633"/>
      <c r="AD89" s="633"/>
      <c r="AE89" s="634"/>
      <c r="AF89" s="132">
        <v>116</v>
      </c>
      <c r="AG89" s="910"/>
      <c r="AH89" s="911"/>
      <c r="AI89" s="132">
        <v>757</v>
      </c>
      <c r="AJ89" s="894"/>
      <c r="AK89" s="886"/>
      <c r="AL89" s="89" t="s">
        <v>115</v>
      </c>
    </row>
    <row r="90" spans="1:44" ht="21" customHeight="1" x14ac:dyDescent="0.35">
      <c r="B90" s="705"/>
      <c r="C90" s="679"/>
      <c r="D90" s="91">
        <v>82</v>
      </c>
      <c r="E90" s="632" t="s">
        <v>204</v>
      </c>
      <c r="F90" s="633"/>
      <c r="G90" s="633"/>
      <c r="H90" s="633"/>
      <c r="I90" s="633"/>
      <c r="J90" s="633"/>
      <c r="K90" s="633"/>
      <c r="L90" s="633"/>
      <c r="M90" s="633"/>
      <c r="N90" s="633"/>
      <c r="O90" s="634"/>
      <c r="P90" s="132">
        <v>58</v>
      </c>
      <c r="Q90" s="669"/>
      <c r="R90" s="670"/>
      <c r="S90" s="670"/>
      <c r="T90" s="670"/>
      <c r="U90" s="671"/>
      <c r="V90" s="632" t="s">
        <v>205</v>
      </c>
      <c r="W90" s="633"/>
      <c r="X90" s="633"/>
      <c r="Y90" s="633"/>
      <c r="Z90" s="633"/>
      <c r="AA90" s="633"/>
      <c r="AB90" s="633"/>
      <c r="AC90" s="633"/>
      <c r="AD90" s="633"/>
      <c r="AE90" s="634"/>
      <c r="AF90" s="132">
        <v>870</v>
      </c>
      <c r="AG90" s="672"/>
      <c r="AH90" s="672"/>
      <c r="AI90" s="132">
        <v>871</v>
      </c>
      <c r="AJ90" s="912"/>
      <c r="AK90" s="912"/>
      <c r="AL90" s="89" t="s">
        <v>115</v>
      </c>
    </row>
    <row r="91" spans="1:44" x14ac:dyDescent="0.35">
      <c r="B91" s="705"/>
      <c r="C91" s="679"/>
      <c r="D91" s="91">
        <v>83</v>
      </c>
      <c r="E91" s="632" t="s">
        <v>206</v>
      </c>
      <c r="F91" s="633"/>
      <c r="G91" s="633"/>
      <c r="H91" s="633"/>
      <c r="I91" s="633"/>
      <c r="J91" s="633"/>
      <c r="K91" s="633"/>
      <c r="L91" s="633"/>
      <c r="M91" s="633"/>
      <c r="N91" s="633"/>
      <c r="O91" s="633"/>
      <c r="P91" s="633"/>
      <c r="Q91" s="633"/>
      <c r="R91" s="633"/>
      <c r="S91" s="633"/>
      <c r="T91" s="633"/>
      <c r="U91" s="633"/>
      <c r="V91" s="633"/>
      <c r="W91" s="633"/>
      <c r="X91" s="633"/>
      <c r="Y91" s="633"/>
      <c r="Z91" s="633"/>
      <c r="AA91" s="633"/>
      <c r="AB91" s="633"/>
      <c r="AC91" s="633"/>
      <c r="AD91" s="633"/>
      <c r="AE91" s="633"/>
      <c r="AF91" s="633"/>
      <c r="AG91" s="633"/>
      <c r="AH91" s="634"/>
      <c r="AI91" s="132">
        <v>1645</v>
      </c>
      <c r="AJ91" s="909">
        <f>+'Enunciado - Desarrollo'!J88</f>
        <v>278745.83333333337</v>
      </c>
      <c r="AK91" s="904"/>
      <c r="AL91" s="89" t="s">
        <v>115</v>
      </c>
    </row>
    <row r="92" spans="1:44" ht="20.5" customHeight="1" x14ac:dyDescent="0.35">
      <c r="B92" s="705"/>
      <c r="C92" s="679"/>
      <c r="D92" s="91">
        <v>84</v>
      </c>
      <c r="E92" s="632" t="s">
        <v>207</v>
      </c>
      <c r="F92" s="633"/>
      <c r="G92" s="633"/>
      <c r="H92" s="633"/>
      <c r="I92" s="633"/>
      <c r="J92" s="633"/>
      <c r="K92" s="633"/>
      <c r="L92" s="633"/>
      <c r="M92" s="633"/>
      <c r="N92" s="633"/>
      <c r="O92" s="634"/>
      <c r="P92" s="132">
        <v>181</v>
      </c>
      <c r="Q92" s="669"/>
      <c r="R92" s="670"/>
      <c r="S92" s="670"/>
      <c r="T92" s="670"/>
      <c r="U92" s="671"/>
      <c r="V92" s="632" t="s">
        <v>208</v>
      </c>
      <c r="W92" s="633"/>
      <c r="X92" s="633"/>
      <c r="Y92" s="633"/>
      <c r="Z92" s="633"/>
      <c r="AA92" s="633"/>
      <c r="AB92" s="633"/>
      <c r="AC92" s="633"/>
      <c r="AD92" s="633"/>
      <c r="AE92" s="634"/>
      <c r="AF92" s="132">
        <v>881</v>
      </c>
      <c r="AG92" s="672"/>
      <c r="AH92" s="672"/>
      <c r="AI92" s="132">
        <v>882</v>
      </c>
      <c r="AJ92" s="886"/>
      <c r="AK92" s="886"/>
      <c r="AL92" s="89" t="s">
        <v>115</v>
      </c>
    </row>
    <row r="93" spans="1:44" s="202" customFormat="1" ht="20.5" customHeight="1" x14ac:dyDescent="0.35">
      <c r="A93" s="201"/>
      <c r="B93" s="705"/>
      <c r="C93" s="680"/>
      <c r="D93" s="91">
        <v>85</v>
      </c>
      <c r="E93" s="632" t="s">
        <v>209</v>
      </c>
      <c r="F93" s="633"/>
      <c r="G93" s="633"/>
      <c r="H93" s="633"/>
      <c r="I93" s="633"/>
      <c r="J93" s="633"/>
      <c r="K93" s="633"/>
      <c r="L93" s="633"/>
      <c r="M93" s="633"/>
      <c r="N93" s="633"/>
      <c r="O93" s="633"/>
      <c r="P93" s="132">
        <v>1646</v>
      </c>
      <c r="Q93" s="669"/>
      <c r="R93" s="670"/>
      <c r="S93" s="670"/>
      <c r="T93" s="670"/>
      <c r="U93" s="671"/>
      <c r="V93" s="632" t="s">
        <v>210</v>
      </c>
      <c r="W93" s="633"/>
      <c r="X93" s="633"/>
      <c r="Y93" s="633"/>
      <c r="Z93" s="633"/>
      <c r="AA93" s="633"/>
      <c r="AB93" s="633"/>
      <c r="AC93" s="633"/>
      <c r="AD93" s="633"/>
      <c r="AE93" s="634"/>
      <c r="AF93" s="132">
        <v>1647</v>
      </c>
      <c r="AG93" s="672"/>
      <c r="AH93" s="672"/>
      <c r="AI93" s="132">
        <v>1648</v>
      </c>
      <c r="AJ93" s="907"/>
      <c r="AK93" s="908"/>
      <c r="AL93" s="89" t="s">
        <v>115</v>
      </c>
      <c r="AM93" s="193"/>
      <c r="AN93" s="193"/>
      <c r="AO93" s="193"/>
      <c r="AP93" s="201"/>
      <c r="AQ93" s="201"/>
      <c r="AR93" s="201"/>
    </row>
    <row r="94" spans="1:44" ht="14.5" customHeight="1" x14ac:dyDescent="0.35">
      <c r="B94" s="705"/>
      <c r="C94" s="124"/>
      <c r="D94" s="91">
        <v>86</v>
      </c>
      <c r="E94" s="665" t="s">
        <v>211</v>
      </c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5"/>
      <c r="X94" s="665"/>
      <c r="Y94" s="665"/>
      <c r="Z94" s="665"/>
      <c r="AA94" s="665"/>
      <c r="AB94" s="665"/>
      <c r="AC94" s="665"/>
      <c r="AD94" s="665"/>
      <c r="AE94" s="665"/>
      <c r="AF94" s="665"/>
      <c r="AG94" s="665"/>
      <c r="AH94" s="665"/>
      <c r="AI94" s="132">
        <v>1649</v>
      </c>
      <c r="AJ94" s="886"/>
      <c r="AK94" s="886"/>
      <c r="AL94" s="125" t="s">
        <v>97</v>
      </c>
    </row>
    <row r="95" spans="1:44" ht="14.5" customHeight="1" x14ac:dyDescent="0.35">
      <c r="B95" s="705"/>
      <c r="C95" s="124"/>
      <c r="D95" s="91">
        <v>87</v>
      </c>
      <c r="E95" s="638" t="s">
        <v>212</v>
      </c>
      <c r="F95" s="638"/>
      <c r="G95" s="638"/>
      <c r="H95" s="638"/>
      <c r="I95" s="638"/>
      <c r="J95" s="638"/>
      <c r="K95" s="638"/>
      <c r="L95" s="638"/>
      <c r="M95" s="638"/>
      <c r="N95" s="638"/>
      <c r="O95" s="638"/>
      <c r="P95" s="638"/>
      <c r="Q95" s="638"/>
      <c r="R95" s="638"/>
      <c r="S95" s="638"/>
      <c r="T95" s="638"/>
      <c r="U95" s="638"/>
      <c r="V95" s="638"/>
      <c r="W95" s="638"/>
      <c r="X95" s="638"/>
      <c r="Y95" s="638"/>
      <c r="Z95" s="638"/>
      <c r="AA95" s="638"/>
      <c r="AB95" s="638"/>
      <c r="AC95" s="638"/>
      <c r="AD95" s="638"/>
      <c r="AE95" s="638"/>
      <c r="AF95" s="638"/>
      <c r="AG95" s="638"/>
      <c r="AH95" s="638"/>
      <c r="AI95" s="132">
        <v>900</v>
      </c>
      <c r="AJ95" s="886"/>
      <c r="AK95" s="886"/>
      <c r="AL95" s="89" t="s">
        <v>97</v>
      </c>
    </row>
    <row r="96" spans="1:44" ht="15" thickBot="1" x14ac:dyDescent="0.4">
      <c r="B96" s="706"/>
      <c r="C96" s="128"/>
      <c r="D96" s="95">
        <v>88</v>
      </c>
      <c r="E96" s="666" t="s">
        <v>213</v>
      </c>
      <c r="F96" s="666"/>
      <c r="G96" s="666"/>
      <c r="H96" s="666"/>
      <c r="I96" s="666"/>
      <c r="J96" s="666"/>
      <c r="K96" s="666"/>
      <c r="L96" s="666"/>
      <c r="M96" s="666"/>
      <c r="N96" s="666"/>
      <c r="O96" s="666"/>
      <c r="P96" s="666"/>
      <c r="Q96" s="666"/>
      <c r="R96" s="666"/>
      <c r="S96" s="666"/>
      <c r="T96" s="666"/>
      <c r="U96" s="666"/>
      <c r="V96" s="666"/>
      <c r="W96" s="666"/>
      <c r="X96" s="666"/>
      <c r="Y96" s="666"/>
      <c r="Z96" s="666"/>
      <c r="AA96" s="666"/>
      <c r="AB96" s="666"/>
      <c r="AC96" s="666"/>
      <c r="AD96" s="666"/>
      <c r="AE96" s="666"/>
      <c r="AF96" s="666"/>
      <c r="AG96" s="666"/>
      <c r="AH96" s="666"/>
      <c r="AI96" s="270">
        <v>305</v>
      </c>
      <c r="AJ96" s="905">
        <f>+AJ56-AJ91-AJ89</f>
        <v>1841254.7387666665</v>
      </c>
      <c r="AK96" s="906"/>
      <c r="AL96" s="96" t="s">
        <v>118</v>
      </c>
    </row>
    <row r="97" spans="2:38" s="193" customFormat="1" x14ac:dyDescent="0.35">
      <c r="E97" s="197"/>
      <c r="F97" s="197"/>
      <c r="G97" s="197"/>
      <c r="H97" s="197"/>
      <c r="I97" s="197"/>
      <c r="J97" s="197"/>
      <c r="K97" s="197"/>
      <c r="L97" s="197"/>
      <c r="M97" s="197"/>
      <c r="N97" s="197"/>
      <c r="O97" s="197"/>
      <c r="P97" s="197"/>
      <c r="Q97" s="197"/>
      <c r="R97" s="197"/>
      <c r="S97" s="197"/>
    </row>
    <row r="98" spans="2:38" x14ac:dyDescent="0.35">
      <c r="B98" s="901" t="s">
        <v>214</v>
      </c>
      <c r="C98" s="901"/>
      <c r="D98" s="901"/>
      <c r="E98" s="901"/>
      <c r="F98" s="901"/>
      <c r="G98" s="901"/>
      <c r="H98" s="901"/>
      <c r="I98" s="901"/>
      <c r="J98" s="901"/>
      <c r="K98" s="901"/>
      <c r="L98" s="901"/>
      <c r="M98" s="901"/>
      <c r="N98" s="901"/>
      <c r="O98" s="901"/>
      <c r="P98" s="901"/>
      <c r="Q98" s="902"/>
      <c r="R98" s="903"/>
      <c r="S98" s="903"/>
      <c r="T98" s="904"/>
      <c r="U98" s="129" t="s">
        <v>215</v>
      </c>
      <c r="V98" s="661" t="s">
        <v>216</v>
      </c>
      <c r="W98" s="662"/>
      <c r="X98" s="662"/>
      <c r="Y98" s="662"/>
      <c r="Z98" s="662"/>
      <c r="AA98" s="662"/>
      <c r="AB98" s="662"/>
      <c r="AC98" s="662"/>
      <c r="AD98" s="662"/>
      <c r="AE98" s="663"/>
      <c r="AF98" s="129" t="s">
        <v>217</v>
      </c>
      <c r="AG98" s="664" t="s">
        <v>218</v>
      </c>
      <c r="AH98" s="664"/>
      <c r="AI98" s="129" t="s">
        <v>219</v>
      </c>
      <c r="AJ98" s="661" t="s">
        <v>220</v>
      </c>
      <c r="AK98" s="663"/>
      <c r="AL98" s="203"/>
    </row>
    <row r="99" spans="2:38" x14ac:dyDescent="0.35">
      <c r="B99" s="129" t="s">
        <v>221</v>
      </c>
      <c r="C99" s="131"/>
      <c r="D99" s="131"/>
      <c r="E99" s="131"/>
      <c r="F99" s="131"/>
      <c r="G99" s="131"/>
      <c r="H99" s="131"/>
      <c r="I99" s="131"/>
      <c r="J99" s="131"/>
      <c r="K99" s="131"/>
      <c r="L99" s="886"/>
      <c r="M99" s="886"/>
      <c r="N99" s="886"/>
      <c r="O99" s="886"/>
      <c r="P99" s="131"/>
      <c r="Q99" s="886"/>
      <c r="R99" s="886"/>
      <c r="S99" s="886"/>
      <c r="T99" s="886"/>
      <c r="U99" s="203"/>
      <c r="V99" s="886"/>
      <c r="W99" s="886"/>
      <c r="X99" s="886"/>
      <c r="Y99" s="886"/>
      <c r="Z99" s="886"/>
      <c r="AA99" s="886"/>
      <c r="AB99" s="886"/>
      <c r="AC99" s="886"/>
      <c r="AD99" s="886"/>
      <c r="AE99" s="886"/>
      <c r="AF99" s="203"/>
      <c r="AG99" s="902"/>
      <c r="AH99" s="904"/>
      <c r="AI99" s="203"/>
      <c r="AJ99" s="902"/>
      <c r="AK99" s="904"/>
      <c r="AL99" s="203"/>
    </row>
    <row r="100" spans="2:38" s="193" customFormat="1" x14ac:dyDescent="0.35">
      <c r="E100" s="197"/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</row>
    <row r="101" spans="2:38" ht="15" customHeight="1" x14ac:dyDescent="0.35">
      <c r="B101" s="645" t="s">
        <v>222</v>
      </c>
      <c r="C101" s="91">
        <v>89</v>
      </c>
      <c r="D101" s="647" t="s">
        <v>223</v>
      </c>
      <c r="E101" s="647"/>
      <c r="F101" s="647"/>
      <c r="G101" s="647"/>
      <c r="H101" s="647"/>
      <c r="I101" s="647"/>
      <c r="J101" s="647"/>
      <c r="K101" s="647"/>
      <c r="L101" s="647"/>
      <c r="M101" s="647"/>
      <c r="N101" s="647"/>
      <c r="O101" s="647"/>
      <c r="P101" s="132">
        <v>85</v>
      </c>
      <c r="Q101" s="894"/>
      <c r="R101" s="886"/>
      <c r="S101" s="886"/>
      <c r="T101" s="886"/>
      <c r="U101" s="132" t="s">
        <v>97</v>
      </c>
      <c r="V101" s="897" t="s">
        <v>224</v>
      </c>
      <c r="W101" s="897"/>
      <c r="X101" s="897"/>
      <c r="Y101" s="897"/>
      <c r="Z101" s="897"/>
      <c r="AA101" s="897"/>
      <c r="AB101" s="897"/>
      <c r="AC101" s="897"/>
      <c r="AD101" s="897"/>
      <c r="AE101" s="897"/>
      <c r="AF101" s="91">
        <v>92</v>
      </c>
      <c r="AG101" s="630" t="s">
        <v>225</v>
      </c>
      <c r="AH101" s="630"/>
      <c r="AI101" s="132">
        <v>90</v>
      </c>
      <c r="AJ101" s="894">
        <f>+AJ96</f>
        <v>1841254.7387666665</v>
      </c>
      <c r="AK101" s="886"/>
      <c r="AL101" s="89" t="s">
        <v>97</v>
      </c>
    </row>
    <row r="102" spans="2:38" ht="15" customHeight="1" x14ac:dyDescent="0.35">
      <c r="B102" s="646"/>
      <c r="C102" s="91">
        <v>90</v>
      </c>
      <c r="D102" s="650" t="s">
        <v>226</v>
      </c>
      <c r="E102" s="651"/>
      <c r="F102" s="651"/>
      <c r="G102" s="651"/>
      <c r="H102" s="651"/>
      <c r="I102" s="651"/>
      <c r="J102" s="651"/>
      <c r="K102" s="651"/>
      <c r="L102" s="651"/>
      <c r="M102" s="651"/>
      <c r="N102" s="651"/>
      <c r="O102" s="652"/>
      <c r="P102" s="132">
        <v>86</v>
      </c>
      <c r="Q102" s="886"/>
      <c r="R102" s="886"/>
      <c r="S102" s="886"/>
      <c r="T102" s="886"/>
      <c r="U102" s="132" t="s">
        <v>115</v>
      </c>
      <c r="V102" s="897"/>
      <c r="W102" s="897"/>
      <c r="X102" s="897"/>
      <c r="Y102" s="897"/>
      <c r="Z102" s="897"/>
      <c r="AA102" s="897"/>
      <c r="AB102" s="897"/>
      <c r="AC102" s="897"/>
      <c r="AD102" s="897"/>
      <c r="AE102" s="897"/>
      <c r="AF102" s="91">
        <v>93</v>
      </c>
      <c r="AG102" s="630" t="s">
        <v>227</v>
      </c>
      <c r="AH102" s="630"/>
      <c r="AI102" s="132">
        <v>39</v>
      </c>
      <c r="AJ102" s="898">
        <f>+AJ101*2.1%</f>
        <v>38666.349514100002</v>
      </c>
      <c r="AK102" s="898"/>
      <c r="AL102" s="89" t="s">
        <v>97</v>
      </c>
    </row>
    <row r="103" spans="2:38" ht="27" customHeight="1" x14ac:dyDescent="0.35">
      <c r="B103" s="646"/>
      <c r="C103" s="891" t="s">
        <v>228</v>
      </c>
      <c r="D103" s="892"/>
      <c r="E103" s="892"/>
      <c r="F103" s="892"/>
      <c r="G103" s="892"/>
      <c r="H103" s="892"/>
      <c r="I103" s="892"/>
      <c r="J103" s="892"/>
      <c r="K103" s="892"/>
      <c r="L103" s="892"/>
      <c r="M103" s="892"/>
      <c r="N103" s="892"/>
      <c r="O103" s="892"/>
      <c r="P103" s="892"/>
      <c r="Q103" s="892"/>
      <c r="R103" s="892"/>
      <c r="S103" s="892"/>
      <c r="T103" s="892"/>
      <c r="U103" s="893"/>
      <c r="V103" s="897"/>
      <c r="W103" s="897"/>
      <c r="X103" s="897"/>
      <c r="Y103" s="897"/>
      <c r="Z103" s="897"/>
      <c r="AA103" s="897"/>
      <c r="AB103" s="897"/>
      <c r="AC103" s="897"/>
      <c r="AD103" s="897"/>
      <c r="AE103" s="897"/>
      <c r="AF103" s="91">
        <v>94</v>
      </c>
      <c r="AG103" s="643" t="s">
        <v>229</v>
      </c>
      <c r="AH103" s="643"/>
      <c r="AI103" s="132">
        <v>91</v>
      </c>
      <c r="AJ103" s="894">
        <f>+AJ101+AJ102</f>
        <v>1879921.0882807665</v>
      </c>
      <c r="AK103" s="886"/>
      <c r="AL103" s="89" t="s">
        <v>118</v>
      </c>
    </row>
    <row r="104" spans="2:38" ht="15.75" customHeight="1" x14ac:dyDescent="0.35">
      <c r="B104" s="646"/>
      <c r="C104" s="91">
        <f>+C102+1</f>
        <v>91</v>
      </c>
      <c r="D104" s="630" t="s">
        <v>4</v>
      </c>
      <c r="E104" s="630"/>
      <c r="F104" s="630"/>
      <c r="G104" s="630"/>
      <c r="H104" s="630"/>
      <c r="I104" s="630"/>
      <c r="J104" s="630"/>
      <c r="K104" s="630"/>
      <c r="L104" s="630"/>
      <c r="M104" s="630"/>
      <c r="N104" s="630"/>
      <c r="O104" s="630"/>
      <c r="P104" s="132">
        <v>87</v>
      </c>
      <c r="Q104" s="895"/>
      <c r="R104" s="890"/>
      <c r="S104" s="890"/>
      <c r="T104" s="890"/>
      <c r="U104" s="132" t="s">
        <v>118</v>
      </c>
      <c r="V104" s="896" t="s">
        <v>230</v>
      </c>
      <c r="W104" s="896"/>
      <c r="X104" s="896"/>
      <c r="Y104" s="896"/>
      <c r="Z104" s="896"/>
      <c r="AA104" s="896"/>
      <c r="AB104" s="896"/>
      <c r="AC104" s="896"/>
      <c r="AD104" s="896"/>
      <c r="AE104" s="896"/>
      <c r="AF104" s="203"/>
      <c r="AI104" s="132"/>
      <c r="AJ104" s="886"/>
      <c r="AK104" s="886"/>
      <c r="AL104" s="89"/>
    </row>
    <row r="105" spans="2:38" ht="14.5" customHeight="1" x14ac:dyDescent="0.35">
      <c r="B105" s="646"/>
      <c r="D105" s="884" t="s">
        <v>231</v>
      </c>
      <c r="E105" s="884"/>
      <c r="F105" s="884"/>
      <c r="G105" s="884"/>
      <c r="H105" s="884"/>
      <c r="I105" s="884"/>
      <c r="J105" s="884"/>
      <c r="K105" s="884"/>
      <c r="L105" s="884"/>
      <c r="M105" s="884"/>
      <c r="N105" s="884"/>
      <c r="O105" s="884"/>
      <c r="P105" s="884"/>
      <c r="Q105" s="884"/>
      <c r="R105" s="884"/>
      <c r="S105" s="884"/>
      <c r="T105" s="884"/>
      <c r="U105" s="884"/>
      <c r="V105" s="885" t="s">
        <v>232</v>
      </c>
      <c r="W105" s="885"/>
      <c r="X105" s="885"/>
      <c r="Y105" s="885"/>
      <c r="Z105" s="885"/>
      <c r="AA105" s="885"/>
      <c r="AB105" s="885"/>
      <c r="AC105" s="885"/>
      <c r="AD105" s="885"/>
      <c r="AE105" s="885"/>
      <c r="AF105" s="91">
        <f>+AF103+1</f>
        <v>95</v>
      </c>
      <c r="AG105" s="630" t="s">
        <v>233</v>
      </c>
      <c r="AH105" s="630"/>
      <c r="AI105" s="132">
        <v>92</v>
      </c>
      <c r="AJ105" s="886"/>
      <c r="AK105" s="886"/>
      <c r="AL105" s="89" t="s">
        <v>97</v>
      </c>
    </row>
    <row r="106" spans="2:38" ht="14.5" customHeight="1" x14ac:dyDescent="0.35">
      <c r="B106" s="646"/>
      <c r="C106" s="132">
        <v>301</v>
      </c>
      <c r="D106" s="632" t="s">
        <v>234</v>
      </c>
      <c r="E106" s="633"/>
      <c r="F106" s="633"/>
      <c r="G106" s="633"/>
      <c r="H106" s="633"/>
      <c r="I106" s="633"/>
      <c r="J106" s="633"/>
      <c r="K106" s="633"/>
      <c r="L106" s="633"/>
      <c r="M106" s="633"/>
      <c r="N106" s="633"/>
      <c r="O106" s="634"/>
      <c r="P106" s="132">
        <v>306</v>
      </c>
      <c r="Q106" s="887"/>
      <c r="R106" s="888"/>
      <c r="S106" s="888"/>
      <c r="T106" s="888"/>
      <c r="U106" s="889"/>
      <c r="V106" s="885"/>
      <c r="W106" s="885"/>
      <c r="X106" s="885"/>
      <c r="Y106" s="885"/>
      <c r="Z106" s="885"/>
      <c r="AA106" s="885"/>
      <c r="AB106" s="885"/>
      <c r="AC106" s="885"/>
      <c r="AD106" s="885"/>
      <c r="AE106" s="885"/>
      <c r="AF106" s="91">
        <f>+AF105+1</f>
        <v>96</v>
      </c>
      <c r="AG106" s="630" t="s">
        <v>235</v>
      </c>
      <c r="AH106" s="630"/>
      <c r="AI106" s="132">
        <v>93</v>
      </c>
      <c r="AJ106" s="886"/>
      <c r="AK106" s="886"/>
      <c r="AL106" s="89" t="s">
        <v>97</v>
      </c>
    </row>
    <row r="107" spans="2:38" ht="15" customHeight="1" x14ac:dyDescent="0.35">
      <c r="B107" s="646"/>
      <c r="C107" s="203"/>
      <c r="D107" s="638" t="s">
        <v>236</v>
      </c>
      <c r="E107" s="638"/>
      <c r="F107" s="638"/>
      <c r="G107" s="638"/>
      <c r="H107" s="638"/>
      <c r="I107" s="638"/>
      <c r="J107" s="638"/>
      <c r="K107" s="638"/>
      <c r="L107" s="638"/>
      <c r="M107" s="638"/>
      <c r="N107" s="638"/>
      <c r="O107" s="638"/>
      <c r="P107" s="132"/>
      <c r="Q107" s="890"/>
      <c r="R107" s="890"/>
      <c r="S107" s="890"/>
      <c r="T107" s="890"/>
      <c r="U107" s="132"/>
      <c r="V107" s="885"/>
      <c r="W107" s="885"/>
      <c r="X107" s="885"/>
      <c r="Y107" s="885"/>
      <c r="Z107" s="885"/>
      <c r="AA107" s="885"/>
      <c r="AB107" s="885"/>
      <c r="AC107" s="885"/>
      <c r="AD107" s="885"/>
      <c r="AE107" s="885"/>
      <c r="AF107" s="91">
        <f>+AF106+1</f>
        <v>97</v>
      </c>
      <c r="AG107" s="630" t="s">
        <v>237</v>
      </c>
      <c r="AH107" s="630"/>
      <c r="AI107" s="132">
        <v>94</v>
      </c>
      <c r="AJ107" s="886"/>
      <c r="AK107" s="886"/>
      <c r="AL107" s="89" t="s">
        <v>118</v>
      </c>
    </row>
    <row r="108" spans="2:38" x14ac:dyDescent="0.35">
      <c r="B108" s="646"/>
      <c r="C108" s="653">
        <v>780</v>
      </c>
      <c r="D108" s="899" t="s">
        <v>238</v>
      </c>
      <c r="E108" s="899"/>
      <c r="F108" s="899"/>
      <c r="G108" s="899"/>
      <c r="H108" s="899"/>
      <c r="I108" s="899"/>
      <c r="J108" s="899"/>
      <c r="K108" s="899"/>
      <c r="L108" s="899"/>
      <c r="M108" s="899"/>
      <c r="N108" s="899"/>
      <c r="O108" s="899"/>
      <c r="P108" s="132"/>
      <c r="Q108" s="883" t="s">
        <v>239</v>
      </c>
      <c r="R108" s="883"/>
      <c r="S108" s="883"/>
      <c r="T108" s="883"/>
      <c r="U108" s="132"/>
      <c r="V108" s="193"/>
      <c r="W108" s="193"/>
      <c r="X108" s="193"/>
      <c r="Y108" s="193"/>
      <c r="Z108" s="193"/>
      <c r="AA108" s="193"/>
      <c r="AB108" s="193"/>
      <c r="AC108" s="193"/>
      <c r="AD108" s="193"/>
      <c r="AE108" s="193"/>
      <c r="AF108" s="193"/>
      <c r="AG108" s="193"/>
      <c r="AH108" s="193"/>
      <c r="AI108" s="193"/>
      <c r="AJ108" s="193"/>
      <c r="AK108" s="193"/>
      <c r="AL108" s="193"/>
    </row>
    <row r="109" spans="2:38" ht="18.75" customHeight="1" x14ac:dyDescent="0.35">
      <c r="B109" s="646"/>
      <c r="C109" s="654"/>
      <c r="D109" s="899"/>
      <c r="E109" s="899"/>
      <c r="F109" s="899"/>
      <c r="G109" s="899"/>
      <c r="H109" s="899"/>
      <c r="I109" s="899"/>
      <c r="J109" s="899"/>
      <c r="K109" s="899"/>
      <c r="L109" s="899"/>
      <c r="M109" s="899"/>
      <c r="N109" s="899"/>
      <c r="O109" s="899"/>
      <c r="P109" s="132"/>
      <c r="Q109" s="883" t="s">
        <v>240</v>
      </c>
      <c r="R109" s="883"/>
      <c r="S109" s="883"/>
      <c r="T109" s="883"/>
      <c r="U109" s="132"/>
      <c r="V109" s="193"/>
      <c r="W109" s="900" t="s">
        <v>241</v>
      </c>
      <c r="X109" s="900"/>
      <c r="Y109" s="900"/>
      <c r="Z109" s="900"/>
      <c r="AA109" s="900"/>
      <c r="AB109" s="900"/>
      <c r="AC109" s="900"/>
      <c r="AD109" s="900"/>
      <c r="AE109" s="900"/>
      <c r="AF109" s="900"/>
      <c r="AG109" s="900"/>
      <c r="AH109" s="900"/>
      <c r="AI109" s="900"/>
      <c r="AJ109" s="193"/>
      <c r="AK109" s="193"/>
      <c r="AL109" s="193"/>
    </row>
    <row r="110" spans="2:38" x14ac:dyDescent="0.35">
      <c r="B110" s="646"/>
      <c r="C110" s="654"/>
      <c r="D110" s="899"/>
      <c r="E110" s="899"/>
      <c r="F110" s="899"/>
      <c r="G110" s="899"/>
      <c r="H110" s="899"/>
      <c r="I110" s="899"/>
      <c r="J110" s="899"/>
      <c r="K110" s="899"/>
      <c r="L110" s="899"/>
      <c r="M110" s="899"/>
      <c r="N110" s="899"/>
      <c r="O110" s="899"/>
      <c r="P110" s="132"/>
      <c r="Q110" s="883" t="s">
        <v>242</v>
      </c>
      <c r="R110" s="883"/>
      <c r="S110" s="883"/>
      <c r="T110" s="883"/>
      <c r="U110" s="132"/>
      <c r="V110" s="193"/>
      <c r="W110" s="204" t="s">
        <v>243</v>
      </c>
      <c r="X110" s="193"/>
      <c r="Y110" s="193"/>
      <c r="Z110" s="193"/>
      <c r="AA110" s="193"/>
      <c r="AB110" s="193"/>
      <c r="AC110" s="193"/>
      <c r="AD110" s="193"/>
      <c r="AE110" s="193"/>
      <c r="AF110" s="193"/>
      <c r="AG110" s="193"/>
      <c r="AH110" s="193"/>
      <c r="AI110" s="193"/>
      <c r="AJ110" s="193"/>
      <c r="AK110" s="193"/>
      <c r="AL110" s="193"/>
    </row>
    <row r="111" spans="2:38" s="193" customFormat="1" x14ac:dyDescent="0.35">
      <c r="E111" s="197"/>
      <c r="F111" s="197"/>
      <c r="G111" s="197"/>
      <c r="H111" s="197"/>
      <c r="I111" s="197"/>
      <c r="J111" s="197"/>
      <c r="K111" s="197"/>
      <c r="L111" s="197"/>
      <c r="M111" s="197"/>
      <c r="N111" s="197"/>
      <c r="O111" s="197"/>
      <c r="P111" s="197"/>
      <c r="Q111" s="197"/>
      <c r="R111" s="197"/>
      <c r="S111" s="197"/>
    </row>
  </sheetData>
  <mergeCells count="380">
    <mergeCell ref="AN1:AP2"/>
    <mergeCell ref="B5:C7"/>
    <mergeCell ref="D5:S7"/>
    <mergeCell ref="T5:AE5"/>
    <mergeCell ref="AF5:AL7"/>
    <mergeCell ref="T6:Y6"/>
    <mergeCell ref="Z6:AE6"/>
    <mergeCell ref="T7:V7"/>
    <mergeCell ref="W7:Y7"/>
    <mergeCell ref="B8:B28"/>
    <mergeCell ref="C8:C21"/>
    <mergeCell ref="E8:S8"/>
    <mergeCell ref="U8:V8"/>
    <mergeCell ref="X8:Y8"/>
    <mergeCell ref="AA8:AB8"/>
    <mergeCell ref="AD8:AE8"/>
    <mergeCell ref="E10:S10"/>
    <mergeCell ref="B1:E1"/>
    <mergeCell ref="AA12:AB12"/>
    <mergeCell ref="AD12:AE12"/>
    <mergeCell ref="D13:D14"/>
    <mergeCell ref="E13:S14"/>
    <mergeCell ref="T13:T14"/>
    <mergeCell ref="U13:V14"/>
    <mergeCell ref="W13:W14"/>
    <mergeCell ref="X13:Y14"/>
    <mergeCell ref="T18:Y18"/>
    <mergeCell ref="AA18:AB18"/>
    <mergeCell ref="AD18:AE18"/>
    <mergeCell ref="E20:M20"/>
    <mergeCell ref="O20:S20"/>
    <mergeCell ref="T20:Y20"/>
    <mergeCell ref="AA20:AE20"/>
    <mergeCell ref="AG8:AK8"/>
    <mergeCell ref="E9:S9"/>
    <mergeCell ref="U9:V9"/>
    <mergeCell ref="X9:Y9"/>
    <mergeCell ref="AA9:AB9"/>
    <mergeCell ref="AD9:AE9"/>
    <mergeCell ref="AG9:AK9"/>
    <mergeCell ref="Z7:AB7"/>
    <mergeCell ref="AC7:AE7"/>
    <mergeCell ref="AG12:AK12"/>
    <mergeCell ref="T10:Y10"/>
    <mergeCell ref="Z10:AE10"/>
    <mergeCell ref="AG10:AK10"/>
    <mergeCell ref="E11:S11"/>
    <mergeCell ref="T11:Y11"/>
    <mergeCell ref="Z11:AB11"/>
    <mergeCell ref="AD11:AE11"/>
    <mergeCell ref="AG11:AK11"/>
    <mergeCell ref="E12:S12"/>
    <mergeCell ref="U12:V12"/>
    <mergeCell ref="X12:Y12"/>
    <mergeCell ref="AL13:AL14"/>
    <mergeCell ref="E15:S15"/>
    <mergeCell ref="T15:Y15"/>
    <mergeCell ref="Z15:AE15"/>
    <mergeCell ref="AG15:AK15"/>
    <mergeCell ref="E16:S16"/>
    <mergeCell ref="T16:Y16"/>
    <mergeCell ref="Z16:AB16"/>
    <mergeCell ref="AD16:AE16"/>
    <mergeCell ref="AG16:AK16"/>
    <mergeCell ref="Z13:Z14"/>
    <mergeCell ref="AA13:AB14"/>
    <mergeCell ref="AC13:AC14"/>
    <mergeCell ref="AD13:AE14"/>
    <mergeCell ref="AF13:AF14"/>
    <mergeCell ref="AG13:AK14"/>
    <mergeCell ref="AG18:AK18"/>
    <mergeCell ref="E19:AE19"/>
    <mergeCell ref="AG19:AK19"/>
    <mergeCell ref="E17:S17"/>
    <mergeCell ref="U17:V17"/>
    <mergeCell ref="X17:Y17"/>
    <mergeCell ref="AA17:AB17"/>
    <mergeCell ref="AD17:AE17"/>
    <mergeCell ref="AG17:AK17"/>
    <mergeCell ref="AG20:AK20"/>
    <mergeCell ref="E21:M21"/>
    <mergeCell ref="O21:S21"/>
    <mergeCell ref="T21:Y21"/>
    <mergeCell ref="AA21:AE21"/>
    <mergeCell ref="AG21:AK21"/>
    <mergeCell ref="C22:C27"/>
    <mergeCell ref="E22:M22"/>
    <mergeCell ref="O22:S22"/>
    <mergeCell ref="T22:Y22"/>
    <mergeCell ref="AA22:AE22"/>
    <mergeCell ref="AG22:AK22"/>
    <mergeCell ref="E23:AE23"/>
    <mergeCell ref="AG23:AK23"/>
    <mergeCell ref="E24:AE24"/>
    <mergeCell ref="AG24:AK24"/>
    <mergeCell ref="E27:M27"/>
    <mergeCell ref="O27:S27"/>
    <mergeCell ref="T27:Y27"/>
    <mergeCell ref="AG27:AK27"/>
    <mergeCell ref="E28:AE28"/>
    <mergeCell ref="AG28:AK28"/>
    <mergeCell ref="E25:AE25"/>
    <mergeCell ref="AG25:AK25"/>
    <mergeCell ref="E26:M26"/>
    <mergeCell ref="O26:S26"/>
    <mergeCell ref="T26:Y26"/>
    <mergeCell ref="AG26:AK26"/>
    <mergeCell ref="B29:B55"/>
    <mergeCell ref="E29:AE29"/>
    <mergeCell ref="AG29:AH29"/>
    <mergeCell ref="AJ29:AK29"/>
    <mergeCell ref="E30:AE30"/>
    <mergeCell ref="AG30:AH30"/>
    <mergeCell ref="E31:AE31"/>
    <mergeCell ref="AG31:AH31"/>
    <mergeCell ref="E32:AE32"/>
    <mergeCell ref="AG32:AH32"/>
    <mergeCell ref="E33:AE33"/>
    <mergeCell ref="AG33:AH33"/>
    <mergeCell ref="E34:AE34"/>
    <mergeCell ref="AG34:AH34"/>
    <mergeCell ref="C35:C54"/>
    <mergeCell ref="E35:AE35"/>
    <mergeCell ref="AG35:AH35"/>
    <mergeCell ref="E36:AE36"/>
    <mergeCell ref="AG36:AH36"/>
    <mergeCell ref="E37:AE37"/>
    <mergeCell ref="E41:AE41"/>
    <mergeCell ref="AG41:AH41"/>
    <mergeCell ref="E42:AE42"/>
    <mergeCell ref="AG42:AH42"/>
    <mergeCell ref="E43:AE43"/>
    <mergeCell ref="AG43:AH43"/>
    <mergeCell ref="AG37:AH37"/>
    <mergeCell ref="E38:AE38"/>
    <mergeCell ref="AG38:AH38"/>
    <mergeCell ref="E39:AE39"/>
    <mergeCell ref="AG39:AH39"/>
    <mergeCell ref="E40:AE40"/>
    <mergeCell ref="AG40:AH40"/>
    <mergeCell ref="E47:AE47"/>
    <mergeCell ref="AG47:AH47"/>
    <mergeCell ref="E48:AE48"/>
    <mergeCell ref="AG48:AH48"/>
    <mergeCell ref="E49:AE49"/>
    <mergeCell ref="AG49:AH49"/>
    <mergeCell ref="E44:AE44"/>
    <mergeCell ref="AG44:AH44"/>
    <mergeCell ref="E45:AE45"/>
    <mergeCell ref="AG45:AH45"/>
    <mergeCell ref="E46:AE46"/>
    <mergeCell ref="AG46:AH46"/>
    <mergeCell ref="E53:AE53"/>
    <mergeCell ref="AG53:AH53"/>
    <mergeCell ref="E54:AE54"/>
    <mergeCell ref="AG54:AH54"/>
    <mergeCell ref="E55:AE55"/>
    <mergeCell ref="AG55:AH55"/>
    <mergeCell ref="E50:AE50"/>
    <mergeCell ref="AG50:AH50"/>
    <mergeCell ref="E51:AE51"/>
    <mergeCell ref="AG51:AH51"/>
    <mergeCell ref="E52:AE52"/>
    <mergeCell ref="AG52:AH52"/>
    <mergeCell ref="E58:Z58"/>
    <mergeCell ref="AB58:AE58"/>
    <mergeCell ref="AG58:AH58"/>
    <mergeCell ref="AJ58:AK58"/>
    <mergeCell ref="E59:Z59"/>
    <mergeCell ref="AG59:AH59"/>
    <mergeCell ref="AJ59:AK59"/>
    <mergeCell ref="B56:B96"/>
    <mergeCell ref="E56:Z56"/>
    <mergeCell ref="AB56:AE56"/>
    <mergeCell ref="AG56:AH56"/>
    <mergeCell ref="AJ56:AK56"/>
    <mergeCell ref="C57:C81"/>
    <mergeCell ref="E57:Z57"/>
    <mergeCell ref="AB57:AE57"/>
    <mergeCell ref="AG57:AH57"/>
    <mergeCell ref="AJ57:AK57"/>
    <mergeCell ref="E62:Z62"/>
    <mergeCell ref="AB62:AE62"/>
    <mergeCell ref="AG62:AH62"/>
    <mergeCell ref="AJ62:AK62"/>
    <mergeCell ref="E63:Z63"/>
    <mergeCell ref="AB63:AE63"/>
    <mergeCell ref="AG63:AH63"/>
    <mergeCell ref="AJ63:AK63"/>
    <mergeCell ref="E60:Z60"/>
    <mergeCell ref="AB60:AE60"/>
    <mergeCell ref="AG60:AH60"/>
    <mergeCell ref="AJ60:AK60"/>
    <mergeCell ref="E61:Z61"/>
    <mergeCell ref="AB61:AE61"/>
    <mergeCell ref="AG61:AH61"/>
    <mergeCell ref="AJ61:AK61"/>
    <mergeCell ref="E66:Z66"/>
    <mergeCell ref="AB66:AE66"/>
    <mergeCell ref="AG66:AH66"/>
    <mergeCell ref="AJ66:AK66"/>
    <mergeCell ref="E67:Z67"/>
    <mergeCell ref="AB67:AE67"/>
    <mergeCell ref="AG67:AH67"/>
    <mergeCell ref="AJ67:AK67"/>
    <mergeCell ref="E64:Z64"/>
    <mergeCell ref="AB64:AE64"/>
    <mergeCell ref="AG64:AH64"/>
    <mergeCell ref="AJ64:AK64"/>
    <mergeCell ref="E65:Z65"/>
    <mergeCell ref="AB65:AE65"/>
    <mergeCell ref="AG65:AH65"/>
    <mergeCell ref="AJ65:AK65"/>
    <mergeCell ref="E70:Z70"/>
    <mergeCell ref="AB70:AE70"/>
    <mergeCell ref="AG70:AH70"/>
    <mergeCell ref="AJ70:AK70"/>
    <mergeCell ref="E71:Z71"/>
    <mergeCell ref="AB71:AE71"/>
    <mergeCell ref="AG71:AH71"/>
    <mergeCell ref="AJ71:AK71"/>
    <mergeCell ref="E68:Z68"/>
    <mergeCell ref="AB68:AE68"/>
    <mergeCell ref="AG68:AH68"/>
    <mergeCell ref="AJ68:AK68"/>
    <mergeCell ref="E69:Z69"/>
    <mergeCell ref="AB69:AE69"/>
    <mergeCell ref="AG69:AH69"/>
    <mergeCell ref="AJ69:AK69"/>
    <mergeCell ref="E74:Z74"/>
    <mergeCell ref="AB74:AE74"/>
    <mergeCell ref="AG74:AH74"/>
    <mergeCell ref="AJ74:AK74"/>
    <mergeCell ref="E75:Z75"/>
    <mergeCell ref="AB75:AE75"/>
    <mergeCell ref="AG75:AH75"/>
    <mergeCell ref="AJ75:AK75"/>
    <mergeCell ref="E72:Z72"/>
    <mergeCell ref="AB72:AE72"/>
    <mergeCell ref="AG72:AH72"/>
    <mergeCell ref="AJ72:AK72"/>
    <mergeCell ref="E73:Z73"/>
    <mergeCell ref="AB73:AE73"/>
    <mergeCell ref="AG73:AH73"/>
    <mergeCell ref="AJ73:AK73"/>
    <mergeCell ref="E78:AH78"/>
    <mergeCell ref="AJ78:AK78"/>
    <mergeCell ref="E79:O79"/>
    <mergeCell ref="Q79:U79"/>
    <mergeCell ref="V79:AE79"/>
    <mergeCell ref="AG79:AH79"/>
    <mergeCell ref="AJ79:AK79"/>
    <mergeCell ref="E76:O76"/>
    <mergeCell ref="Q76:U76"/>
    <mergeCell ref="V76:AE76"/>
    <mergeCell ref="AG76:AH76"/>
    <mergeCell ref="AJ76:AK76"/>
    <mergeCell ref="E77:O77"/>
    <mergeCell ref="Q77:U77"/>
    <mergeCell ref="V77:AE77"/>
    <mergeCell ref="AG77:AH77"/>
    <mergeCell ref="AJ77:AK77"/>
    <mergeCell ref="E80:O80"/>
    <mergeCell ref="Q80:U80"/>
    <mergeCell ref="V80:AE80"/>
    <mergeCell ref="AG80:AH80"/>
    <mergeCell ref="AJ80:AK80"/>
    <mergeCell ref="E81:O81"/>
    <mergeCell ref="Q81:U81"/>
    <mergeCell ref="V81:AE81"/>
    <mergeCell ref="AG81:AH81"/>
    <mergeCell ref="AJ81:AK81"/>
    <mergeCell ref="C82:C93"/>
    <mergeCell ref="E82:Z82"/>
    <mergeCell ref="AB82:AE82"/>
    <mergeCell ref="AG82:AH82"/>
    <mergeCell ref="AJ82:AK82"/>
    <mergeCell ref="E83:O83"/>
    <mergeCell ref="Q83:U83"/>
    <mergeCell ref="V83:AE83"/>
    <mergeCell ref="AG83:AH83"/>
    <mergeCell ref="AJ83:AK83"/>
    <mergeCell ref="E84:O84"/>
    <mergeCell ref="Q84:U84"/>
    <mergeCell ref="V84:AE84"/>
    <mergeCell ref="AG84:AH84"/>
    <mergeCell ref="AJ84:AK84"/>
    <mergeCell ref="E85:O85"/>
    <mergeCell ref="Q85:U85"/>
    <mergeCell ref="V85:AE85"/>
    <mergeCell ref="AG85:AH85"/>
    <mergeCell ref="AJ85:AK85"/>
    <mergeCell ref="E86:O86"/>
    <mergeCell ref="Q86:U86"/>
    <mergeCell ref="V86:AE86"/>
    <mergeCell ref="AG86:AH86"/>
    <mergeCell ref="AJ86:AK86"/>
    <mergeCell ref="E87:O87"/>
    <mergeCell ref="Q87:U87"/>
    <mergeCell ref="V87:AE87"/>
    <mergeCell ref="AG87:AH87"/>
    <mergeCell ref="AJ87:AK87"/>
    <mergeCell ref="E90:O90"/>
    <mergeCell ref="Q90:U90"/>
    <mergeCell ref="V90:AE90"/>
    <mergeCell ref="AG90:AH90"/>
    <mergeCell ref="AJ90:AK90"/>
    <mergeCell ref="E91:AH91"/>
    <mergeCell ref="AJ91:AK91"/>
    <mergeCell ref="E88:O88"/>
    <mergeCell ref="Q88:U88"/>
    <mergeCell ref="V88:AE88"/>
    <mergeCell ref="AG88:AH88"/>
    <mergeCell ref="AJ88:AK88"/>
    <mergeCell ref="E89:O89"/>
    <mergeCell ref="Q89:U89"/>
    <mergeCell ref="V89:AE89"/>
    <mergeCell ref="AG89:AH89"/>
    <mergeCell ref="AJ89:AK89"/>
    <mergeCell ref="E94:AH94"/>
    <mergeCell ref="AJ94:AK94"/>
    <mergeCell ref="E95:AH95"/>
    <mergeCell ref="AJ95:AK95"/>
    <mergeCell ref="E96:AH96"/>
    <mergeCell ref="AJ96:AK96"/>
    <mergeCell ref="E92:O92"/>
    <mergeCell ref="Q92:U92"/>
    <mergeCell ref="V92:AE92"/>
    <mergeCell ref="AG92:AH92"/>
    <mergeCell ref="AJ92:AK92"/>
    <mergeCell ref="E93:O93"/>
    <mergeCell ref="Q93:U93"/>
    <mergeCell ref="V93:AE93"/>
    <mergeCell ref="AG93:AH93"/>
    <mergeCell ref="AJ93:AK93"/>
    <mergeCell ref="B98:P98"/>
    <mergeCell ref="Q98:T98"/>
    <mergeCell ref="V98:AE98"/>
    <mergeCell ref="AG98:AH98"/>
    <mergeCell ref="AJ98:AK98"/>
    <mergeCell ref="L99:O99"/>
    <mergeCell ref="Q99:T99"/>
    <mergeCell ref="V99:AE99"/>
    <mergeCell ref="AG99:AH99"/>
    <mergeCell ref="AJ99:AK99"/>
    <mergeCell ref="C103:U103"/>
    <mergeCell ref="AG103:AH103"/>
    <mergeCell ref="AJ103:AK103"/>
    <mergeCell ref="D104:O104"/>
    <mergeCell ref="Q104:T104"/>
    <mergeCell ref="V104:AE104"/>
    <mergeCell ref="AJ104:AK104"/>
    <mergeCell ref="B101:B110"/>
    <mergeCell ref="D101:O101"/>
    <mergeCell ref="Q101:T101"/>
    <mergeCell ref="V101:AE103"/>
    <mergeCell ref="AG101:AH101"/>
    <mergeCell ref="AJ101:AK101"/>
    <mergeCell ref="D102:O102"/>
    <mergeCell ref="Q102:T102"/>
    <mergeCell ref="AG102:AH102"/>
    <mergeCell ref="AJ102:AK102"/>
    <mergeCell ref="AG107:AH107"/>
    <mergeCell ref="AJ107:AK107"/>
    <mergeCell ref="C108:C110"/>
    <mergeCell ref="D108:O110"/>
    <mergeCell ref="Q108:T108"/>
    <mergeCell ref="Q109:T109"/>
    <mergeCell ref="W109:AI109"/>
    <mergeCell ref="Q110:T110"/>
    <mergeCell ref="D105:U105"/>
    <mergeCell ref="V105:AE107"/>
    <mergeCell ref="AG105:AH105"/>
    <mergeCell ref="AJ105:AK105"/>
    <mergeCell ref="D106:O106"/>
    <mergeCell ref="Q106:U106"/>
    <mergeCell ref="AG106:AH106"/>
    <mergeCell ref="AJ106:AK106"/>
    <mergeCell ref="D107:O107"/>
    <mergeCell ref="Q107:T10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7B378-BD75-48A4-9CD8-F53060FF3404}">
  <dimension ref="A1:AR111"/>
  <sheetViews>
    <sheetView showGridLines="0" topLeftCell="F87" zoomScale="150" zoomScaleNormal="150" workbookViewId="0">
      <selection activeCell="AJ103" sqref="AJ103:AK103"/>
    </sheetView>
  </sheetViews>
  <sheetFormatPr baseColWidth="10" defaultColWidth="3.81640625" defaultRowHeight="14.5" x14ac:dyDescent="0.35"/>
  <cols>
    <col min="1" max="1" width="1.81640625" style="193" customWidth="1"/>
    <col min="2" max="6" width="3.81640625" style="197"/>
    <col min="7" max="7" width="4.54296875" style="197" customWidth="1"/>
    <col min="8" max="11" width="4.7265625" style="197" customWidth="1"/>
    <col min="12" max="12" width="3.81640625" style="197"/>
    <col min="13" max="16" width="4.7265625" style="197" customWidth="1"/>
    <col min="17" max="17" width="3.81640625" style="197"/>
    <col min="18" max="18" width="2.81640625" style="197" bestFit="1" customWidth="1"/>
    <col min="19" max="19" width="4.7265625" style="197" customWidth="1"/>
    <col min="20" max="20" width="4.7265625" style="197" bestFit="1" customWidth="1"/>
    <col min="21" max="21" width="2.54296875" style="197" customWidth="1"/>
    <col min="22" max="22" width="5.7265625" style="197" customWidth="1"/>
    <col min="23" max="23" width="5.1796875" style="197" customWidth="1"/>
    <col min="24" max="24" width="3.81640625" style="197" customWidth="1"/>
    <col min="25" max="26" width="4.7265625" style="197" customWidth="1"/>
    <col min="27" max="27" width="4.7265625" style="197" bestFit="1" customWidth="1"/>
    <col min="28" max="28" width="4.7265625" style="197" customWidth="1"/>
    <col min="29" max="29" width="4.7265625" style="197" bestFit="1" customWidth="1"/>
    <col min="30" max="30" width="3.81640625" style="197" customWidth="1"/>
    <col min="31" max="31" width="6.453125" style="197" customWidth="1"/>
    <col min="32" max="32" width="4.7265625" style="197" bestFit="1" customWidth="1"/>
    <col min="33" max="33" width="4.26953125" style="197" customWidth="1"/>
    <col min="34" max="34" width="10.7265625" style="197" customWidth="1"/>
    <col min="35" max="35" width="4.7265625" style="197" bestFit="1" customWidth="1"/>
    <col min="36" max="36" width="5.54296875" style="197" customWidth="1"/>
    <col min="37" max="37" width="6.453125" style="197" customWidth="1"/>
    <col min="38" max="38" width="4.7265625" style="197" customWidth="1"/>
    <col min="39" max="39" width="3.81640625" style="193"/>
    <col min="40" max="40" width="4.7265625" style="193" customWidth="1"/>
    <col min="41" max="41" width="28.54296875" style="193" customWidth="1"/>
    <col min="42" max="44" width="4.7265625" style="193" customWidth="1"/>
    <col min="45" max="62" width="4.7265625" style="197" customWidth="1"/>
    <col min="63" max="16384" width="3.81640625" style="197"/>
  </cols>
  <sheetData>
    <row r="1" spans="2:44" s="193" customFormat="1" ht="15" customHeight="1" x14ac:dyDescent="0.35">
      <c r="B1" s="795" t="s">
        <v>84</v>
      </c>
      <c r="C1" s="795"/>
      <c r="D1" s="795"/>
      <c r="E1" s="795"/>
      <c r="AB1" s="194"/>
      <c r="AD1" s="194"/>
      <c r="AE1" s="194"/>
      <c r="AF1" s="194"/>
      <c r="AN1" s="971"/>
      <c r="AO1" s="971"/>
      <c r="AP1" s="971"/>
    </row>
    <row r="2" spans="2:44" s="193" customFormat="1" x14ac:dyDescent="0.35">
      <c r="B2" s="83" t="s">
        <v>85</v>
      </c>
      <c r="C2" s="83"/>
      <c r="D2" s="83"/>
      <c r="E2" s="83"/>
      <c r="AA2" s="195" t="s">
        <v>86</v>
      </c>
      <c r="AB2" s="194"/>
      <c r="AD2" s="194"/>
      <c r="AI2" s="196"/>
      <c r="AJ2" s="196"/>
      <c r="AK2" s="196"/>
      <c r="AL2" s="196"/>
      <c r="AN2" s="971"/>
      <c r="AO2" s="971"/>
      <c r="AP2" s="971"/>
    </row>
    <row r="3" spans="2:44" s="193" customFormat="1" x14ac:dyDescent="0.35">
      <c r="B3" s="83"/>
      <c r="C3" s="83"/>
      <c r="D3" s="83"/>
      <c r="E3" s="83"/>
      <c r="AA3" s="195"/>
      <c r="AB3" s="194"/>
      <c r="AD3" s="194"/>
      <c r="AI3" s="196"/>
      <c r="AJ3" s="196"/>
      <c r="AK3" s="196"/>
      <c r="AL3" s="196"/>
    </row>
    <row r="4" spans="2:44" s="193" customFormat="1" ht="15" thickBot="1" x14ac:dyDescent="0.4">
      <c r="AB4" s="194"/>
      <c r="AD4" s="194"/>
    </row>
    <row r="5" spans="2:44" ht="15" customHeight="1" x14ac:dyDescent="0.35">
      <c r="B5" s="798"/>
      <c r="C5" s="799"/>
      <c r="D5" s="804" t="s">
        <v>87</v>
      </c>
      <c r="E5" s="805"/>
      <c r="F5" s="805"/>
      <c r="G5" s="805"/>
      <c r="H5" s="805"/>
      <c r="I5" s="805"/>
      <c r="J5" s="805"/>
      <c r="K5" s="805"/>
      <c r="L5" s="805"/>
      <c r="M5" s="805"/>
      <c r="N5" s="805"/>
      <c r="O5" s="805"/>
      <c r="P5" s="805"/>
      <c r="Q5" s="805"/>
      <c r="R5" s="805"/>
      <c r="S5" s="805"/>
      <c r="T5" s="810" t="s">
        <v>88</v>
      </c>
      <c r="U5" s="811"/>
      <c r="V5" s="811"/>
      <c r="W5" s="811"/>
      <c r="X5" s="811"/>
      <c r="Y5" s="811"/>
      <c r="Z5" s="811"/>
      <c r="AA5" s="811"/>
      <c r="AB5" s="811"/>
      <c r="AC5" s="811"/>
      <c r="AD5" s="811"/>
      <c r="AE5" s="812"/>
      <c r="AF5" s="813" t="s">
        <v>89</v>
      </c>
      <c r="AG5" s="813"/>
      <c r="AH5" s="813"/>
      <c r="AI5" s="813"/>
      <c r="AJ5" s="813"/>
      <c r="AK5" s="813"/>
      <c r="AL5" s="814"/>
      <c r="AR5" s="197"/>
    </row>
    <row r="6" spans="2:44" x14ac:dyDescent="0.35">
      <c r="B6" s="800"/>
      <c r="C6" s="801"/>
      <c r="D6" s="806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807"/>
      <c r="P6" s="807"/>
      <c r="Q6" s="807"/>
      <c r="R6" s="807"/>
      <c r="S6" s="807"/>
      <c r="T6" s="819" t="s">
        <v>90</v>
      </c>
      <c r="U6" s="820"/>
      <c r="V6" s="819"/>
      <c r="W6" s="819"/>
      <c r="X6" s="819"/>
      <c r="Y6" s="819"/>
      <c r="Z6" s="821" t="s">
        <v>91</v>
      </c>
      <c r="AA6" s="822"/>
      <c r="AB6" s="822"/>
      <c r="AC6" s="822"/>
      <c r="AD6" s="822"/>
      <c r="AE6" s="823"/>
      <c r="AF6" s="815"/>
      <c r="AG6" s="815"/>
      <c r="AH6" s="815"/>
      <c r="AI6" s="815"/>
      <c r="AJ6" s="815"/>
      <c r="AK6" s="815"/>
      <c r="AL6" s="816"/>
      <c r="AR6" s="197"/>
    </row>
    <row r="7" spans="2:44" ht="19.75" customHeight="1" thickBot="1" x14ac:dyDescent="0.4">
      <c r="B7" s="802"/>
      <c r="C7" s="803"/>
      <c r="D7" s="808"/>
      <c r="E7" s="809"/>
      <c r="F7" s="809"/>
      <c r="G7" s="809"/>
      <c r="H7" s="809"/>
      <c r="I7" s="809"/>
      <c r="J7" s="809"/>
      <c r="K7" s="809"/>
      <c r="L7" s="809"/>
      <c r="M7" s="809"/>
      <c r="N7" s="809"/>
      <c r="O7" s="809"/>
      <c r="P7" s="809"/>
      <c r="Q7" s="809"/>
      <c r="R7" s="809"/>
      <c r="S7" s="809"/>
      <c r="T7" s="824" t="s">
        <v>92</v>
      </c>
      <c r="U7" s="825"/>
      <c r="V7" s="825"/>
      <c r="W7" s="785" t="s">
        <v>93</v>
      </c>
      <c r="X7" s="785"/>
      <c r="Y7" s="785"/>
      <c r="Z7" s="785" t="s">
        <v>92</v>
      </c>
      <c r="AA7" s="786"/>
      <c r="AB7" s="785"/>
      <c r="AC7" s="785" t="s">
        <v>93</v>
      </c>
      <c r="AD7" s="785"/>
      <c r="AE7" s="785"/>
      <c r="AF7" s="817"/>
      <c r="AG7" s="817"/>
      <c r="AH7" s="817"/>
      <c r="AI7" s="817"/>
      <c r="AJ7" s="817"/>
      <c r="AK7" s="817"/>
      <c r="AL7" s="818"/>
      <c r="AR7" s="197"/>
    </row>
    <row r="8" spans="2:44" ht="15" customHeight="1" thickBot="1" x14ac:dyDescent="0.4">
      <c r="B8" s="787" t="s">
        <v>94</v>
      </c>
      <c r="C8" s="790" t="s">
        <v>95</v>
      </c>
      <c r="D8" s="86">
        <v>1</v>
      </c>
      <c r="E8" s="792" t="s">
        <v>96</v>
      </c>
      <c r="F8" s="793"/>
      <c r="G8" s="793"/>
      <c r="H8" s="793"/>
      <c r="I8" s="793"/>
      <c r="J8" s="793"/>
      <c r="K8" s="793"/>
      <c r="L8" s="793"/>
      <c r="M8" s="793"/>
      <c r="N8" s="793"/>
      <c r="O8" s="793"/>
      <c r="P8" s="793"/>
      <c r="Q8" s="793"/>
      <c r="R8" s="793"/>
      <c r="S8" s="794"/>
      <c r="T8" s="258">
        <v>1592</v>
      </c>
      <c r="U8" s="781"/>
      <c r="V8" s="782"/>
      <c r="W8" s="259">
        <v>1024</v>
      </c>
      <c r="X8" s="783"/>
      <c r="Y8" s="784"/>
      <c r="Z8" s="258">
        <v>1593</v>
      </c>
      <c r="AA8" s="783"/>
      <c r="AB8" s="784"/>
      <c r="AC8" s="259">
        <v>1025</v>
      </c>
      <c r="AD8" s="968"/>
      <c r="AE8" s="969"/>
      <c r="AF8" s="258">
        <v>104</v>
      </c>
      <c r="AG8" s="932"/>
      <c r="AH8" s="933"/>
      <c r="AI8" s="933"/>
      <c r="AJ8" s="933"/>
      <c r="AK8" s="934"/>
      <c r="AL8" s="87" t="s">
        <v>97</v>
      </c>
    </row>
    <row r="9" spans="2:44" ht="15" customHeight="1" x14ac:dyDescent="0.35">
      <c r="B9" s="788"/>
      <c r="C9" s="791"/>
      <c r="D9" s="88">
        <v>2</v>
      </c>
      <c r="E9" s="759" t="s">
        <v>98</v>
      </c>
      <c r="F9" s="760"/>
      <c r="G9" s="760"/>
      <c r="H9" s="760"/>
      <c r="I9" s="760"/>
      <c r="J9" s="760"/>
      <c r="K9" s="760"/>
      <c r="L9" s="760"/>
      <c r="M9" s="760"/>
      <c r="N9" s="760"/>
      <c r="O9" s="760"/>
      <c r="P9" s="760"/>
      <c r="Q9" s="760"/>
      <c r="R9" s="760"/>
      <c r="S9" s="761"/>
      <c r="T9" s="258">
        <v>1594</v>
      </c>
      <c r="U9" s="781"/>
      <c r="V9" s="782"/>
      <c r="W9" s="259">
        <v>1026</v>
      </c>
      <c r="X9" s="783"/>
      <c r="Y9" s="784"/>
      <c r="Z9" s="258">
        <v>1595</v>
      </c>
      <c r="AA9" s="783"/>
      <c r="AB9" s="784"/>
      <c r="AC9" s="259">
        <v>1027</v>
      </c>
      <c r="AD9" s="699"/>
      <c r="AE9" s="701"/>
      <c r="AF9" s="260">
        <v>105</v>
      </c>
      <c r="AG9" s="929"/>
      <c r="AH9" s="930"/>
      <c r="AI9" s="930"/>
      <c r="AJ9" s="930"/>
      <c r="AK9" s="931"/>
      <c r="AL9" s="89" t="s">
        <v>97</v>
      </c>
      <c r="AO9" s="197"/>
      <c r="AP9" s="197"/>
      <c r="AQ9" s="197"/>
      <c r="AR9" s="197"/>
    </row>
    <row r="10" spans="2:44" ht="15" customHeight="1" x14ac:dyDescent="0.35">
      <c r="B10" s="788"/>
      <c r="C10" s="791"/>
      <c r="D10" s="88">
        <v>3</v>
      </c>
      <c r="E10" s="632" t="s">
        <v>99</v>
      </c>
      <c r="F10" s="633"/>
      <c r="G10" s="633"/>
      <c r="H10" s="633"/>
      <c r="I10" s="633"/>
      <c r="J10" s="633"/>
      <c r="K10" s="633"/>
      <c r="L10" s="633"/>
      <c r="M10" s="633"/>
      <c r="N10" s="633"/>
      <c r="O10" s="633"/>
      <c r="P10" s="633"/>
      <c r="Q10" s="633"/>
      <c r="R10" s="633"/>
      <c r="S10" s="633"/>
      <c r="T10" s="954"/>
      <c r="U10" s="955"/>
      <c r="V10" s="955"/>
      <c r="W10" s="955"/>
      <c r="X10" s="955"/>
      <c r="Y10" s="956"/>
      <c r="Z10" s="954"/>
      <c r="AA10" s="955"/>
      <c r="AB10" s="955"/>
      <c r="AC10" s="955"/>
      <c r="AD10" s="955"/>
      <c r="AE10" s="956"/>
      <c r="AF10" s="260">
        <v>106</v>
      </c>
      <c r="AG10" s="929"/>
      <c r="AH10" s="930"/>
      <c r="AI10" s="930"/>
      <c r="AJ10" s="930"/>
      <c r="AK10" s="931"/>
      <c r="AL10" s="89" t="s">
        <v>97</v>
      </c>
      <c r="AO10" s="197"/>
      <c r="AP10" s="197"/>
      <c r="AQ10" s="197"/>
      <c r="AR10" s="197"/>
    </row>
    <row r="11" spans="2:44" ht="15" customHeight="1" x14ac:dyDescent="0.35">
      <c r="B11" s="788"/>
      <c r="C11" s="791"/>
      <c r="D11" s="88">
        <v>4</v>
      </c>
      <c r="E11" s="759" t="s">
        <v>100</v>
      </c>
      <c r="F11" s="760"/>
      <c r="G11" s="760"/>
      <c r="H11" s="760"/>
      <c r="I11" s="760"/>
      <c r="J11" s="760"/>
      <c r="K11" s="760"/>
      <c r="L11" s="760"/>
      <c r="M11" s="760"/>
      <c r="N11" s="760"/>
      <c r="O11" s="760"/>
      <c r="P11" s="760"/>
      <c r="Q11" s="760"/>
      <c r="R11" s="760"/>
      <c r="S11" s="761"/>
      <c r="T11" s="954"/>
      <c r="U11" s="955"/>
      <c r="V11" s="955"/>
      <c r="W11" s="955"/>
      <c r="X11" s="955"/>
      <c r="Y11" s="956"/>
      <c r="Z11" s="954"/>
      <c r="AA11" s="955"/>
      <c r="AB11" s="955"/>
      <c r="AC11" s="132">
        <v>603</v>
      </c>
      <c r="AD11" s="699"/>
      <c r="AE11" s="701"/>
      <c r="AF11" s="260">
        <v>108</v>
      </c>
      <c r="AG11" s="932"/>
      <c r="AH11" s="933"/>
      <c r="AI11" s="933"/>
      <c r="AJ11" s="933"/>
      <c r="AK11" s="934"/>
      <c r="AL11" s="89" t="s">
        <v>97</v>
      </c>
      <c r="AO11" s="197"/>
      <c r="AP11" s="197"/>
      <c r="AQ11" s="197"/>
      <c r="AR11" s="197"/>
    </row>
    <row r="12" spans="2:44" ht="19.75" customHeight="1" x14ac:dyDescent="0.35">
      <c r="B12" s="788"/>
      <c r="C12" s="791"/>
      <c r="D12" s="88">
        <v>5</v>
      </c>
      <c r="E12" s="759" t="s">
        <v>101</v>
      </c>
      <c r="F12" s="760"/>
      <c r="G12" s="760"/>
      <c r="H12" s="760"/>
      <c r="I12" s="760"/>
      <c r="J12" s="760"/>
      <c r="K12" s="760"/>
      <c r="L12" s="760"/>
      <c r="M12" s="760"/>
      <c r="N12" s="760"/>
      <c r="O12" s="760"/>
      <c r="P12" s="760"/>
      <c r="Q12" s="760"/>
      <c r="R12" s="760"/>
      <c r="S12" s="761"/>
      <c r="T12" s="260">
        <v>1721</v>
      </c>
      <c r="U12" s="702"/>
      <c r="V12" s="703"/>
      <c r="W12" s="260">
        <v>1722</v>
      </c>
      <c r="X12" s="779"/>
      <c r="Y12" s="780"/>
      <c r="Z12" s="261">
        <v>1596</v>
      </c>
      <c r="AA12" s="779"/>
      <c r="AB12" s="780"/>
      <c r="AC12" s="132">
        <v>954</v>
      </c>
      <c r="AD12" s="699"/>
      <c r="AE12" s="701"/>
      <c r="AF12" s="260">
        <v>955</v>
      </c>
      <c r="AG12" s="932"/>
      <c r="AH12" s="933"/>
      <c r="AI12" s="933"/>
      <c r="AJ12" s="933"/>
      <c r="AK12" s="934"/>
      <c r="AL12" s="90" t="s">
        <v>97</v>
      </c>
      <c r="AO12" s="197"/>
      <c r="AP12" s="197"/>
      <c r="AQ12" s="197"/>
      <c r="AR12" s="197"/>
    </row>
    <row r="13" spans="2:44" ht="9.65" customHeight="1" x14ac:dyDescent="0.35">
      <c r="B13" s="788"/>
      <c r="C13" s="791"/>
      <c r="D13" s="796">
        <v>6</v>
      </c>
      <c r="E13" s="563" t="s">
        <v>102</v>
      </c>
      <c r="F13" s="564"/>
      <c r="G13" s="564"/>
      <c r="H13" s="564"/>
      <c r="I13" s="564"/>
      <c r="J13" s="564"/>
      <c r="K13" s="564"/>
      <c r="L13" s="564"/>
      <c r="M13" s="564"/>
      <c r="N13" s="564"/>
      <c r="O13" s="564"/>
      <c r="P13" s="564"/>
      <c r="Q13" s="564"/>
      <c r="R13" s="564"/>
      <c r="S13" s="565"/>
      <c r="T13" s="735">
        <v>1597</v>
      </c>
      <c r="U13" s="957"/>
      <c r="V13" s="958"/>
      <c r="W13" s="735">
        <v>1598</v>
      </c>
      <c r="X13" s="970">
        <f>+'Enunciado - Desarrollo'!H89</f>
        <v>144246.57</v>
      </c>
      <c r="Y13" s="958"/>
      <c r="Z13" s="735">
        <v>1599</v>
      </c>
      <c r="AA13" s="957"/>
      <c r="AB13" s="958"/>
      <c r="AC13" s="735">
        <v>1631</v>
      </c>
      <c r="AD13" s="961">
        <f>+'Enunciado - Desarrollo'!I89</f>
        <v>96666.57</v>
      </c>
      <c r="AE13" s="962"/>
      <c r="AF13" s="735">
        <v>1632</v>
      </c>
      <c r="AG13" s="945">
        <f>+'Enunciado - Desarrollo'!E89</f>
        <v>18868155.640000001</v>
      </c>
      <c r="AH13" s="946"/>
      <c r="AI13" s="946"/>
      <c r="AJ13" s="946"/>
      <c r="AK13" s="947"/>
      <c r="AL13" s="762" t="s">
        <v>97</v>
      </c>
      <c r="AO13" s="197"/>
      <c r="AP13" s="197"/>
      <c r="AQ13" s="197"/>
      <c r="AR13" s="197"/>
    </row>
    <row r="14" spans="2:44" ht="9.65" customHeight="1" x14ac:dyDescent="0.35">
      <c r="B14" s="788"/>
      <c r="C14" s="791"/>
      <c r="D14" s="653"/>
      <c r="E14" s="650"/>
      <c r="F14" s="651"/>
      <c r="G14" s="651"/>
      <c r="H14" s="651"/>
      <c r="I14" s="651"/>
      <c r="J14" s="651"/>
      <c r="K14" s="651"/>
      <c r="L14" s="651"/>
      <c r="M14" s="651"/>
      <c r="N14" s="651"/>
      <c r="O14" s="651"/>
      <c r="P14" s="651"/>
      <c r="Q14" s="651"/>
      <c r="R14" s="651"/>
      <c r="S14" s="652"/>
      <c r="T14" s="767"/>
      <c r="U14" s="959"/>
      <c r="V14" s="960"/>
      <c r="W14" s="767"/>
      <c r="X14" s="959"/>
      <c r="Y14" s="960"/>
      <c r="Z14" s="767"/>
      <c r="AA14" s="959"/>
      <c r="AB14" s="960"/>
      <c r="AC14" s="767"/>
      <c r="AD14" s="963"/>
      <c r="AE14" s="964"/>
      <c r="AF14" s="767"/>
      <c r="AG14" s="965"/>
      <c r="AH14" s="966"/>
      <c r="AI14" s="966"/>
      <c r="AJ14" s="966"/>
      <c r="AK14" s="967"/>
      <c r="AL14" s="763"/>
      <c r="AO14" s="197"/>
      <c r="AP14" s="197"/>
      <c r="AQ14" s="197"/>
      <c r="AR14" s="197"/>
    </row>
    <row r="15" spans="2:44" ht="16.75" customHeight="1" x14ac:dyDescent="0.35">
      <c r="B15" s="788"/>
      <c r="C15" s="791"/>
      <c r="D15" s="91">
        <v>7</v>
      </c>
      <c r="E15" s="759" t="s">
        <v>103</v>
      </c>
      <c r="F15" s="760"/>
      <c r="G15" s="760"/>
      <c r="H15" s="760"/>
      <c r="I15" s="760"/>
      <c r="J15" s="760"/>
      <c r="K15" s="760"/>
      <c r="L15" s="760"/>
      <c r="M15" s="760"/>
      <c r="N15" s="760"/>
      <c r="O15" s="760"/>
      <c r="P15" s="760"/>
      <c r="Q15" s="760"/>
      <c r="R15" s="760"/>
      <c r="S15" s="761"/>
      <c r="T15" s="954"/>
      <c r="U15" s="955"/>
      <c r="V15" s="955"/>
      <c r="W15" s="955"/>
      <c r="X15" s="955"/>
      <c r="Y15" s="956"/>
      <c r="Z15" s="954"/>
      <c r="AA15" s="955"/>
      <c r="AB15" s="955"/>
      <c r="AC15" s="955"/>
      <c r="AD15" s="955"/>
      <c r="AE15" s="956"/>
      <c r="AF15" s="260">
        <v>110</v>
      </c>
      <c r="AG15" s="929"/>
      <c r="AH15" s="930"/>
      <c r="AI15" s="930"/>
      <c r="AJ15" s="930"/>
      <c r="AK15" s="931"/>
      <c r="AL15" s="89" t="s">
        <v>97</v>
      </c>
      <c r="AO15" s="197"/>
      <c r="AP15" s="197"/>
      <c r="AQ15" s="197"/>
      <c r="AR15" s="197"/>
    </row>
    <row r="16" spans="2:44" ht="25.4" customHeight="1" x14ac:dyDescent="0.35">
      <c r="B16" s="788"/>
      <c r="C16" s="791"/>
      <c r="D16" s="91">
        <v>8</v>
      </c>
      <c r="E16" s="759" t="s">
        <v>104</v>
      </c>
      <c r="F16" s="760"/>
      <c r="G16" s="760"/>
      <c r="H16" s="760"/>
      <c r="I16" s="760"/>
      <c r="J16" s="760"/>
      <c r="K16" s="760"/>
      <c r="L16" s="760"/>
      <c r="M16" s="760"/>
      <c r="N16" s="760"/>
      <c r="O16" s="760"/>
      <c r="P16" s="760"/>
      <c r="Q16" s="760"/>
      <c r="R16" s="760"/>
      <c r="S16" s="761"/>
      <c r="T16" s="954"/>
      <c r="U16" s="955"/>
      <c r="V16" s="955"/>
      <c r="W16" s="955"/>
      <c r="X16" s="955"/>
      <c r="Y16" s="956"/>
      <c r="Z16" s="954"/>
      <c r="AA16" s="955"/>
      <c r="AB16" s="955"/>
      <c r="AC16" s="132">
        <v>605</v>
      </c>
      <c r="AD16" s="699"/>
      <c r="AE16" s="701"/>
      <c r="AF16" s="260">
        <v>155</v>
      </c>
      <c r="AG16" s="929"/>
      <c r="AH16" s="930"/>
      <c r="AI16" s="930"/>
      <c r="AJ16" s="930"/>
      <c r="AK16" s="931"/>
      <c r="AL16" s="89" t="s">
        <v>97</v>
      </c>
      <c r="AO16" s="197"/>
      <c r="AP16" s="197"/>
      <c r="AQ16" s="197"/>
      <c r="AR16" s="197"/>
    </row>
    <row r="17" spans="2:44" ht="15" customHeight="1" x14ac:dyDescent="0.35">
      <c r="B17" s="788"/>
      <c r="C17" s="791"/>
      <c r="D17" s="91">
        <v>9</v>
      </c>
      <c r="E17" s="759" t="s">
        <v>105</v>
      </c>
      <c r="F17" s="760"/>
      <c r="G17" s="760"/>
      <c r="H17" s="760"/>
      <c r="I17" s="760"/>
      <c r="J17" s="760"/>
      <c r="K17" s="760"/>
      <c r="L17" s="760"/>
      <c r="M17" s="760"/>
      <c r="N17" s="760"/>
      <c r="O17" s="760"/>
      <c r="P17" s="760"/>
      <c r="Q17" s="760"/>
      <c r="R17" s="760"/>
      <c r="S17" s="761"/>
      <c r="T17" s="132">
        <v>1633</v>
      </c>
      <c r="U17" s="702"/>
      <c r="V17" s="703"/>
      <c r="W17" s="132">
        <v>1105</v>
      </c>
      <c r="X17" s="702"/>
      <c r="Y17" s="703"/>
      <c r="Z17" s="132">
        <v>1634</v>
      </c>
      <c r="AA17" s="702"/>
      <c r="AB17" s="703"/>
      <c r="AC17" s="110">
        <v>606</v>
      </c>
      <c r="AD17" s="702"/>
      <c r="AE17" s="703"/>
      <c r="AF17" s="260">
        <v>152</v>
      </c>
      <c r="AG17" s="929"/>
      <c r="AH17" s="930"/>
      <c r="AI17" s="930"/>
      <c r="AJ17" s="930"/>
      <c r="AK17" s="931"/>
      <c r="AL17" s="89" t="s">
        <v>97</v>
      </c>
      <c r="AO17" s="197"/>
      <c r="AP17" s="197"/>
      <c r="AQ17" s="197"/>
      <c r="AR17" s="197"/>
    </row>
    <row r="18" spans="2:44" x14ac:dyDescent="0.35">
      <c r="B18" s="788"/>
      <c r="C18" s="791"/>
      <c r="D18" s="91">
        <v>10</v>
      </c>
      <c r="E18" s="262" t="s">
        <v>106</v>
      </c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954"/>
      <c r="U18" s="955"/>
      <c r="V18" s="955"/>
      <c r="W18" s="955"/>
      <c r="X18" s="955"/>
      <c r="Y18" s="956"/>
      <c r="Z18" s="132">
        <v>1635</v>
      </c>
      <c r="AA18" s="686"/>
      <c r="AB18" s="688"/>
      <c r="AC18" s="132">
        <v>1031</v>
      </c>
      <c r="AD18" s="702"/>
      <c r="AE18" s="703"/>
      <c r="AF18" s="260">
        <v>1032</v>
      </c>
      <c r="AG18" s="929"/>
      <c r="AH18" s="930"/>
      <c r="AI18" s="930"/>
      <c r="AJ18" s="930"/>
      <c r="AK18" s="931"/>
      <c r="AL18" s="89" t="s">
        <v>97</v>
      </c>
      <c r="AO18" s="197"/>
      <c r="AP18" s="197"/>
      <c r="AQ18" s="197"/>
      <c r="AR18" s="197"/>
    </row>
    <row r="19" spans="2:44" x14ac:dyDescent="0.35">
      <c r="B19" s="788"/>
      <c r="C19" s="791"/>
      <c r="D19" s="91">
        <v>11</v>
      </c>
      <c r="E19" s="756" t="s">
        <v>107</v>
      </c>
      <c r="F19" s="757"/>
      <c r="G19" s="757"/>
      <c r="H19" s="757"/>
      <c r="I19" s="757"/>
      <c r="J19" s="757"/>
      <c r="K19" s="757"/>
      <c r="L19" s="757"/>
      <c r="M19" s="757"/>
      <c r="N19" s="757"/>
      <c r="O19" s="757"/>
      <c r="P19" s="757"/>
      <c r="Q19" s="757"/>
      <c r="R19" s="757"/>
      <c r="S19" s="757"/>
      <c r="T19" s="757"/>
      <c r="U19" s="757"/>
      <c r="V19" s="757"/>
      <c r="W19" s="757"/>
      <c r="X19" s="757"/>
      <c r="Y19" s="757"/>
      <c r="Z19" s="757"/>
      <c r="AA19" s="757"/>
      <c r="AB19" s="757"/>
      <c r="AC19" s="757"/>
      <c r="AD19" s="757"/>
      <c r="AE19" s="758"/>
      <c r="AF19" s="260">
        <v>1104</v>
      </c>
      <c r="AG19" s="932"/>
      <c r="AH19" s="933"/>
      <c r="AI19" s="933"/>
      <c r="AJ19" s="933"/>
      <c r="AK19" s="934"/>
      <c r="AL19" s="89" t="s">
        <v>97</v>
      </c>
      <c r="AO19" s="197"/>
      <c r="AP19" s="197"/>
      <c r="AQ19" s="197"/>
      <c r="AR19" s="197"/>
    </row>
    <row r="20" spans="2:44" ht="19.75" customHeight="1" x14ac:dyDescent="0.35">
      <c r="B20" s="788"/>
      <c r="C20" s="791"/>
      <c r="D20" s="91">
        <v>12</v>
      </c>
      <c r="E20" s="632" t="s">
        <v>108</v>
      </c>
      <c r="F20" s="633"/>
      <c r="G20" s="633"/>
      <c r="H20" s="633"/>
      <c r="I20" s="633"/>
      <c r="J20" s="633"/>
      <c r="K20" s="633"/>
      <c r="L20" s="633"/>
      <c r="M20" s="634"/>
      <c r="N20" s="264">
        <v>1098</v>
      </c>
      <c r="O20" s="944"/>
      <c r="P20" s="944"/>
      <c r="Q20" s="944"/>
      <c r="R20" s="944"/>
      <c r="S20" s="944"/>
      <c r="T20" s="632" t="s">
        <v>109</v>
      </c>
      <c r="U20" s="633"/>
      <c r="V20" s="633"/>
      <c r="W20" s="633"/>
      <c r="X20" s="633"/>
      <c r="Y20" s="634"/>
      <c r="Z20" s="265">
        <v>1030</v>
      </c>
      <c r="AA20" s="669"/>
      <c r="AB20" s="670"/>
      <c r="AC20" s="670"/>
      <c r="AD20" s="670"/>
      <c r="AE20" s="671"/>
      <c r="AF20" s="132">
        <v>161</v>
      </c>
      <c r="AG20" s="932"/>
      <c r="AH20" s="933"/>
      <c r="AI20" s="933"/>
      <c r="AJ20" s="933"/>
      <c r="AK20" s="934"/>
      <c r="AL20" s="89" t="s">
        <v>97</v>
      </c>
    </row>
    <row r="21" spans="2:44" ht="24.75" customHeight="1" thickBot="1" x14ac:dyDescent="0.4">
      <c r="B21" s="788"/>
      <c r="C21" s="791"/>
      <c r="D21" s="92">
        <v>13</v>
      </c>
      <c r="E21" s="563" t="s">
        <v>110</v>
      </c>
      <c r="F21" s="564"/>
      <c r="G21" s="564"/>
      <c r="H21" s="564"/>
      <c r="I21" s="564"/>
      <c r="J21" s="564"/>
      <c r="K21" s="564"/>
      <c r="L21" s="564"/>
      <c r="M21" s="565"/>
      <c r="N21" s="266">
        <v>159</v>
      </c>
      <c r="O21" s="944"/>
      <c r="P21" s="944"/>
      <c r="Q21" s="944"/>
      <c r="R21" s="944"/>
      <c r="S21" s="944"/>
      <c r="T21" s="563" t="s">
        <v>111</v>
      </c>
      <c r="U21" s="564"/>
      <c r="V21" s="564"/>
      <c r="W21" s="564"/>
      <c r="X21" s="564"/>
      <c r="Y21" s="565"/>
      <c r="Z21" s="110">
        <v>748</v>
      </c>
      <c r="AA21" s="736"/>
      <c r="AB21" s="737"/>
      <c r="AC21" s="737"/>
      <c r="AD21" s="737"/>
      <c r="AE21" s="738"/>
      <c r="AF21" s="110">
        <v>749</v>
      </c>
      <c r="AG21" s="945"/>
      <c r="AH21" s="946"/>
      <c r="AI21" s="946"/>
      <c r="AJ21" s="946"/>
      <c r="AK21" s="947"/>
      <c r="AL21" s="93" t="s">
        <v>97</v>
      </c>
      <c r="AO21" s="197"/>
      <c r="AP21" s="197"/>
      <c r="AQ21" s="197"/>
      <c r="AR21" s="197"/>
    </row>
    <row r="22" spans="2:44" ht="18.649999999999999" customHeight="1" x14ac:dyDescent="0.35">
      <c r="B22" s="788"/>
      <c r="C22" s="704" t="s">
        <v>112</v>
      </c>
      <c r="D22" s="94">
        <v>14</v>
      </c>
      <c r="E22" s="740" t="s">
        <v>113</v>
      </c>
      <c r="F22" s="741"/>
      <c r="G22" s="741"/>
      <c r="H22" s="741"/>
      <c r="I22" s="741"/>
      <c r="J22" s="741"/>
      <c r="K22" s="741"/>
      <c r="L22" s="741"/>
      <c r="M22" s="742"/>
      <c r="N22" s="267">
        <v>166</v>
      </c>
      <c r="O22" s="743"/>
      <c r="P22" s="743"/>
      <c r="Q22" s="743"/>
      <c r="R22" s="743"/>
      <c r="S22" s="743"/>
      <c r="T22" s="740" t="s">
        <v>114</v>
      </c>
      <c r="U22" s="741"/>
      <c r="V22" s="741"/>
      <c r="W22" s="741"/>
      <c r="X22" s="741"/>
      <c r="Y22" s="742"/>
      <c r="Z22" s="259">
        <v>907</v>
      </c>
      <c r="AA22" s="744"/>
      <c r="AB22" s="745"/>
      <c r="AC22" s="745"/>
      <c r="AD22" s="745"/>
      <c r="AE22" s="746"/>
      <c r="AF22" s="259">
        <v>764</v>
      </c>
      <c r="AG22" s="948"/>
      <c r="AH22" s="949"/>
      <c r="AI22" s="949"/>
      <c r="AJ22" s="949"/>
      <c r="AK22" s="950"/>
      <c r="AL22" s="87" t="s">
        <v>115</v>
      </c>
      <c r="AO22" s="197"/>
      <c r="AP22" s="197"/>
      <c r="AQ22" s="197"/>
      <c r="AR22" s="197"/>
    </row>
    <row r="23" spans="2:44" x14ac:dyDescent="0.35">
      <c r="B23" s="788"/>
      <c r="C23" s="705"/>
      <c r="D23" s="91">
        <v>15</v>
      </c>
      <c r="E23" s="693" t="s">
        <v>116</v>
      </c>
      <c r="F23" s="694"/>
      <c r="G23" s="694"/>
      <c r="H23" s="694"/>
      <c r="I23" s="694"/>
      <c r="J23" s="694"/>
      <c r="K23" s="694"/>
      <c r="L23" s="694"/>
      <c r="M23" s="694"/>
      <c r="N23" s="694"/>
      <c r="O23" s="694"/>
      <c r="P23" s="694"/>
      <c r="Q23" s="694"/>
      <c r="R23" s="694"/>
      <c r="S23" s="694"/>
      <c r="T23" s="694"/>
      <c r="U23" s="694"/>
      <c r="V23" s="694"/>
      <c r="W23" s="694"/>
      <c r="X23" s="694"/>
      <c r="Y23" s="694"/>
      <c r="Z23" s="694"/>
      <c r="AA23" s="694"/>
      <c r="AB23" s="694"/>
      <c r="AC23" s="694"/>
      <c r="AD23" s="694"/>
      <c r="AE23" s="695"/>
      <c r="AF23" s="132">
        <v>169</v>
      </c>
      <c r="AG23" s="929"/>
      <c r="AH23" s="930"/>
      <c r="AI23" s="930"/>
      <c r="AJ23" s="930"/>
      <c r="AK23" s="931"/>
      <c r="AL23" s="89" t="s">
        <v>115</v>
      </c>
      <c r="AO23" s="197"/>
      <c r="AP23" s="197"/>
      <c r="AQ23" s="197"/>
      <c r="AR23" s="197"/>
    </row>
    <row r="24" spans="2:44" ht="15" customHeight="1" x14ac:dyDescent="0.35">
      <c r="B24" s="788"/>
      <c r="C24" s="705"/>
      <c r="D24" s="91">
        <v>16</v>
      </c>
      <c r="E24" s="747" t="s">
        <v>117</v>
      </c>
      <c r="F24" s="748"/>
      <c r="G24" s="748"/>
      <c r="H24" s="748"/>
      <c r="I24" s="748"/>
      <c r="J24" s="748"/>
      <c r="K24" s="748"/>
      <c r="L24" s="748"/>
      <c r="M24" s="748"/>
      <c r="N24" s="748"/>
      <c r="O24" s="748"/>
      <c r="P24" s="748"/>
      <c r="Q24" s="748"/>
      <c r="R24" s="748"/>
      <c r="S24" s="748"/>
      <c r="T24" s="748"/>
      <c r="U24" s="748"/>
      <c r="V24" s="748"/>
      <c r="W24" s="748"/>
      <c r="X24" s="748"/>
      <c r="Y24" s="748"/>
      <c r="Z24" s="748"/>
      <c r="AA24" s="748"/>
      <c r="AB24" s="748"/>
      <c r="AC24" s="748"/>
      <c r="AD24" s="748"/>
      <c r="AE24" s="749"/>
      <c r="AF24" s="132">
        <v>158</v>
      </c>
      <c r="AG24" s="929">
        <f>+SUM(AG13:AK23)</f>
        <v>18868155.640000001</v>
      </c>
      <c r="AH24" s="930"/>
      <c r="AI24" s="930"/>
      <c r="AJ24" s="930"/>
      <c r="AK24" s="931"/>
      <c r="AL24" s="89" t="s">
        <v>118</v>
      </c>
      <c r="AO24" s="197"/>
      <c r="AP24" s="197"/>
      <c r="AQ24" s="197"/>
      <c r="AR24" s="197"/>
    </row>
    <row r="25" spans="2:44" x14ac:dyDescent="0.35">
      <c r="B25" s="788"/>
      <c r="C25" s="705"/>
      <c r="D25" s="91">
        <v>17</v>
      </c>
      <c r="E25" s="693" t="s">
        <v>119</v>
      </c>
      <c r="F25" s="694"/>
      <c r="G25" s="694"/>
      <c r="H25" s="694"/>
      <c r="I25" s="694"/>
      <c r="J25" s="694"/>
      <c r="K25" s="694"/>
      <c r="L25" s="694"/>
      <c r="M25" s="694"/>
      <c r="N25" s="694"/>
      <c r="O25" s="694"/>
      <c r="P25" s="694"/>
      <c r="Q25" s="694"/>
      <c r="R25" s="694"/>
      <c r="S25" s="694"/>
      <c r="T25" s="694"/>
      <c r="U25" s="694"/>
      <c r="V25" s="694"/>
      <c r="W25" s="694"/>
      <c r="X25" s="694"/>
      <c r="Y25" s="694"/>
      <c r="Z25" s="694"/>
      <c r="AA25" s="694"/>
      <c r="AB25" s="694"/>
      <c r="AC25" s="694"/>
      <c r="AD25" s="694"/>
      <c r="AE25" s="695"/>
      <c r="AF25" s="132">
        <v>111</v>
      </c>
      <c r="AG25" s="929"/>
      <c r="AH25" s="930"/>
      <c r="AI25" s="930"/>
      <c r="AJ25" s="930"/>
      <c r="AK25" s="931"/>
      <c r="AL25" s="90" t="s">
        <v>115</v>
      </c>
      <c r="AO25" s="197"/>
      <c r="AP25" s="197"/>
      <c r="AQ25" s="197"/>
      <c r="AR25" s="197"/>
    </row>
    <row r="26" spans="2:44" ht="33" customHeight="1" x14ac:dyDescent="0.35">
      <c r="B26" s="788"/>
      <c r="C26" s="705"/>
      <c r="D26" s="91">
        <v>18</v>
      </c>
      <c r="E26" s="632" t="s">
        <v>120</v>
      </c>
      <c r="F26" s="633"/>
      <c r="G26" s="633"/>
      <c r="H26" s="633"/>
      <c r="I26" s="633"/>
      <c r="J26" s="633"/>
      <c r="K26" s="633"/>
      <c r="L26" s="633"/>
      <c r="M26" s="634"/>
      <c r="N26" s="264">
        <v>750</v>
      </c>
      <c r="O26" s="689"/>
      <c r="P26" s="689"/>
      <c r="Q26" s="689"/>
      <c r="R26" s="689"/>
      <c r="S26" s="689"/>
      <c r="T26" s="632" t="s">
        <v>121</v>
      </c>
      <c r="U26" s="633"/>
      <c r="V26" s="633"/>
      <c r="W26" s="633"/>
      <c r="X26" s="633"/>
      <c r="Y26" s="634"/>
      <c r="Z26" s="265">
        <v>740</v>
      </c>
      <c r="AA26" s="268"/>
      <c r="AB26" s="268"/>
      <c r="AC26" s="268"/>
      <c r="AD26" s="268"/>
      <c r="AE26" s="269"/>
      <c r="AF26" s="132">
        <v>751</v>
      </c>
      <c r="AG26" s="932"/>
      <c r="AH26" s="933"/>
      <c r="AI26" s="933"/>
      <c r="AJ26" s="933"/>
      <c r="AK26" s="934"/>
      <c r="AL26" s="89" t="s">
        <v>115</v>
      </c>
      <c r="AO26" s="197"/>
      <c r="AP26" s="197"/>
      <c r="AQ26" s="197"/>
      <c r="AR26" s="197"/>
    </row>
    <row r="27" spans="2:44" ht="20.5" customHeight="1" thickBot="1" x14ac:dyDescent="0.4">
      <c r="B27" s="788"/>
      <c r="C27" s="706"/>
      <c r="D27" s="95">
        <v>19</v>
      </c>
      <c r="E27" s="750" t="s">
        <v>122</v>
      </c>
      <c r="F27" s="751"/>
      <c r="G27" s="751"/>
      <c r="H27" s="751"/>
      <c r="I27" s="751"/>
      <c r="J27" s="751"/>
      <c r="K27" s="751"/>
      <c r="L27" s="751"/>
      <c r="M27" s="752"/>
      <c r="N27" s="270">
        <v>822</v>
      </c>
      <c r="O27" s="753"/>
      <c r="P27" s="754"/>
      <c r="Q27" s="754"/>
      <c r="R27" s="754"/>
      <c r="S27" s="755"/>
      <c r="T27" s="750" t="s">
        <v>123</v>
      </c>
      <c r="U27" s="751"/>
      <c r="V27" s="751"/>
      <c r="W27" s="751"/>
      <c r="X27" s="751"/>
      <c r="Y27" s="752"/>
      <c r="Z27" s="270">
        <v>765</v>
      </c>
      <c r="AA27" s="271"/>
      <c r="AB27" s="271"/>
      <c r="AC27" s="271"/>
      <c r="AD27" s="271"/>
      <c r="AE27" s="272"/>
      <c r="AF27" s="270">
        <v>766</v>
      </c>
      <c r="AG27" s="951"/>
      <c r="AH27" s="952"/>
      <c r="AI27" s="952"/>
      <c r="AJ27" s="952"/>
      <c r="AK27" s="953"/>
      <c r="AL27" s="96" t="s">
        <v>115</v>
      </c>
      <c r="AO27" s="197"/>
      <c r="AP27" s="197"/>
      <c r="AQ27" s="197"/>
      <c r="AR27" s="197"/>
    </row>
    <row r="28" spans="2:44" ht="15" thickBot="1" x14ac:dyDescent="0.4">
      <c r="B28" s="789"/>
      <c r="C28" s="97"/>
      <c r="D28" s="98">
        <v>20</v>
      </c>
      <c r="E28" s="720" t="s">
        <v>124</v>
      </c>
      <c r="F28" s="721"/>
      <c r="G28" s="721"/>
      <c r="H28" s="721"/>
      <c r="I28" s="721"/>
      <c r="J28" s="721"/>
      <c r="K28" s="721"/>
      <c r="L28" s="721"/>
      <c r="M28" s="721"/>
      <c r="N28" s="721"/>
      <c r="O28" s="721"/>
      <c r="P28" s="721"/>
      <c r="Q28" s="721"/>
      <c r="R28" s="721"/>
      <c r="S28" s="721"/>
      <c r="T28" s="721"/>
      <c r="U28" s="721"/>
      <c r="V28" s="721"/>
      <c r="W28" s="721"/>
      <c r="X28" s="721"/>
      <c r="Y28" s="721"/>
      <c r="Z28" s="721"/>
      <c r="AA28" s="721"/>
      <c r="AB28" s="721"/>
      <c r="AC28" s="721"/>
      <c r="AD28" s="721"/>
      <c r="AE28" s="722"/>
      <c r="AF28" s="273">
        <v>170</v>
      </c>
      <c r="AG28" s="926">
        <f>+AG8+AG20+AG21+AG13</f>
        <v>18868155.640000001</v>
      </c>
      <c r="AH28" s="927"/>
      <c r="AI28" s="927"/>
      <c r="AJ28" s="927"/>
      <c r="AK28" s="928"/>
      <c r="AL28" s="99" t="s">
        <v>118</v>
      </c>
      <c r="AO28" s="197"/>
      <c r="AP28" s="197"/>
      <c r="AQ28" s="197"/>
      <c r="AR28" s="197"/>
    </row>
    <row r="29" spans="2:44" x14ac:dyDescent="0.35">
      <c r="B29" s="726" t="s">
        <v>125</v>
      </c>
      <c r="C29" s="100"/>
      <c r="D29" s="101">
        <v>21</v>
      </c>
      <c r="E29" s="729" t="s">
        <v>126</v>
      </c>
      <c r="F29" s="729"/>
      <c r="G29" s="729"/>
      <c r="H29" s="729"/>
      <c r="I29" s="729"/>
      <c r="J29" s="729"/>
      <c r="K29" s="729"/>
      <c r="L29" s="729"/>
      <c r="M29" s="729"/>
      <c r="N29" s="729"/>
      <c r="O29" s="729"/>
      <c r="P29" s="729"/>
      <c r="Q29" s="729"/>
      <c r="R29" s="729"/>
      <c r="S29" s="729"/>
      <c r="T29" s="729"/>
      <c r="U29" s="729"/>
      <c r="V29" s="729"/>
      <c r="W29" s="729"/>
      <c r="X29" s="729"/>
      <c r="Y29" s="729"/>
      <c r="Z29" s="729"/>
      <c r="AA29" s="729"/>
      <c r="AB29" s="729"/>
      <c r="AC29" s="729"/>
      <c r="AD29" s="729"/>
      <c r="AE29" s="729"/>
      <c r="AF29" s="265">
        <v>157</v>
      </c>
      <c r="AG29" s="935">
        <f>+SUM(AG28)*VLOOKUP(SUM(AG28),'Tabla IGC'!B14:E21,3,TRUE)-VLOOKUP(SUM('F22 anverso socio 2'!AG28:AK28),'Tabla IGC'!B14:E21,4,TRUE)</f>
        <v>358428.86560000002</v>
      </c>
      <c r="AH29" s="936"/>
      <c r="AI29" s="102" t="s">
        <v>97</v>
      </c>
      <c r="AJ29" s="937"/>
      <c r="AK29" s="938"/>
      <c r="AL29" s="103"/>
      <c r="AO29" s="197"/>
      <c r="AP29" s="197"/>
      <c r="AQ29" s="197"/>
      <c r="AR29" s="197"/>
    </row>
    <row r="30" spans="2:44" x14ac:dyDescent="0.35">
      <c r="B30" s="727"/>
      <c r="C30" s="104"/>
      <c r="D30" s="105">
        <v>22</v>
      </c>
      <c r="E30" s="630" t="s">
        <v>127</v>
      </c>
      <c r="F30" s="630"/>
      <c r="G30" s="630"/>
      <c r="H30" s="630"/>
      <c r="I30" s="630"/>
      <c r="J30" s="630"/>
      <c r="K30" s="630"/>
      <c r="L30" s="630"/>
      <c r="M30" s="630"/>
      <c r="N30" s="630"/>
      <c r="O30" s="630"/>
      <c r="P30" s="630"/>
      <c r="Q30" s="630"/>
      <c r="R30" s="630"/>
      <c r="S30" s="630"/>
      <c r="T30" s="630"/>
      <c r="U30" s="630"/>
      <c r="V30" s="630"/>
      <c r="W30" s="630"/>
      <c r="X30" s="630"/>
      <c r="Y30" s="630"/>
      <c r="Z30" s="630"/>
      <c r="AA30" s="630"/>
      <c r="AB30" s="630"/>
      <c r="AC30" s="630"/>
      <c r="AD30" s="630"/>
      <c r="AE30" s="630"/>
      <c r="AF30" s="132">
        <v>1017</v>
      </c>
      <c r="AG30" s="939"/>
      <c r="AH30" s="940"/>
      <c r="AI30" s="89" t="s">
        <v>97</v>
      </c>
      <c r="AJ30" s="106"/>
      <c r="AK30" s="103"/>
      <c r="AL30" s="103"/>
      <c r="AO30" s="197"/>
      <c r="AP30" s="197"/>
      <c r="AQ30" s="197"/>
      <c r="AR30" s="197"/>
    </row>
    <row r="31" spans="2:44" x14ac:dyDescent="0.35">
      <c r="B31" s="727"/>
      <c r="C31" s="104"/>
      <c r="D31" s="91">
        <v>23</v>
      </c>
      <c r="E31" s="693" t="s">
        <v>128</v>
      </c>
      <c r="F31" s="694"/>
      <c r="G31" s="694"/>
      <c r="H31" s="694"/>
      <c r="I31" s="694"/>
      <c r="J31" s="694"/>
      <c r="K31" s="694"/>
      <c r="L31" s="694"/>
      <c r="M31" s="694"/>
      <c r="N31" s="694"/>
      <c r="O31" s="694"/>
      <c r="P31" s="694"/>
      <c r="Q31" s="694"/>
      <c r="R31" s="694"/>
      <c r="S31" s="694"/>
      <c r="T31" s="694"/>
      <c r="U31" s="694"/>
      <c r="V31" s="694"/>
      <c r="W31" s="694"/>
      <c r="X31" s="694"/>
      <c r="Y31" s="694"/>
      <c r="Z31" s="694"/>
      <c r="AA31" s="694"/>
      <c r="AB31" s="694"/>
      <c r="AC31" s="694"/>
      <c r="AD31" s="694"/>
      <c r="AE31" s="694"/>
      <c r="AF31" s="132">
        <v>1033</v>
      </c>
      <c r="AG31" s="699"/>
      <c r="AH31" s="701"/>
      <c r="AI31" s="89" t="s">
        <v>97</v>
      </c>
      <c r="AJ31" s="106"/>
      <c r="AK31" s="103"/>
      <c r="AL31" s="103"/>
      <c r="AO31" s="197"/>
      <c r="AP31" s="197"/>
      <c r="AQ31" s="197"/>
      <c r="AR31" s="197"/>
    </row>
    <row r="32" spans="2:44" x14ac:dyDescent="0.35">
      <c r="B32" s="727"/>
      <c r="C32" s="104"/>
      <c r="D32" s="91">
        <v>24</v>
      </c>
      <c r="E32" s="630" t="s">
        <v>129</v>
      </c>
      <c r="F32" s="630"/>
      <c r="G32" s="630"/>
      <c r="H32" s="630"/>
      <c r="I32" s="630"/>
      <c r="J32" s="630"/>
      <c r="K32" s="630"/>
      <c r="L32" s="630"/>
      <c r="M32" s="630"/>
      <c r="N32" s="630"/>
      <c r="O32" s="630"/>
      <c r="P32" s="630"/>
      <c r="Q32" s="630"/>
      <c r="R32" s="630"/>
      <c r="S32" s="630"/>
      <c r="T32" s="630"/>
      <c r="U32" s="630"/>
      <c r="V32" s="630"/>
      <c r="W32" s="630"/>
      <c r="X32" s="630"/>
      <c r="Y32" s="630"/>
      <c r="Z32" s="630"/>
      <c r="AA32" s="630"/>
      <c r="AB32" s="630"/>
      <c r="AC32" s="630"/>
      <c r="AD32" s="630"/>
      <c r="AE32" s="630"/>
      <c r="AF32" s="132">
        <v>201</v>
      </c>
      <c r="AG32" s="699"/>
      <c r="AH32" s="701"/>
      <c r="AI32" s="89" t="s">
        <v>97</v>
      </c>
      <c r="AJ32" s="106"/>
      <c r="AK32" s="103"/>
      <c r="AL32" s="103"/>
    </row>
    <row r="33" spans="2:38" x14ac:dyDescent="0.35">
      <c r="B33" s="727"/>
      <c r="C33" s="104"/>
      <c r="D33" s="105">
        <v>25</v>
      </c>
      <c r="E33" s="693" t="s">
        <v>130</v>
      </c>
      <c r="F33" s="694"/>
      <c r="G33" s="694"/>
      <c r="H33" s="694"/>
      <c r="I33" s="694"/>
      <c r="J33" s="694"/>
      <c r="K33" s="694"/>
      <c r="L33" s="694"/>
      <c r="M33" s="694"/>
      <c r="N33" s="694"/>
      <c r="O33" s="694"/>
      <c r="P33" s="694"/>
      <c r="Q33" s="694"/>
      <c r="R33" s="694"/>
      <c r="S33" s="694"/>
      <c r="T33" s="694"/>
      <c r="U33" s="694"/>
      <c r="V33" s="694"/>
      <c r="W33" s="694"/>
      <c r="X33" s="694"/>
      <c r="Y33" s="694"/>
      <c r="Z33" s="694"/>
      <c r="AA33" s="694"/>
      <c r="AB33" s="694"/>
      <c r="AC33" s="694"/>
      <c r="AD33" s="694"/>
      <c r="AE33" s="694"/>
      <c r="AF33" s="132">
        <v>1035</v>
      </c>
      <c r="AG33" s="941">
        <f>+X13*0.35</f>
        <v>50486.299500000001</v>
      </c>
      <c r="AH33" s="942"/>
      <c r="AI33" s="89" t="s">
        <v>97</v>
      </c>
      <c r="AJ33" s="106"/>
      <c r="AK33" s="103"/>
      <c r="AL33" s="103"/>
    </row>
    <row r="34" spans="2:38" x14ac:dyDescent="0.35">
      <c r="B34" s="727"/>
      <c r="C34" s="104"/>
      <c r="D34" s="91">
        <v>26</v>
      </c>
      <c r="E34" s="630" t="s">
        <v>131</v>
      </c>
      <c r="F34" s="630"/>
      <c r="G34" s="630"/>
      <c r="H34" s="630"/>
      <c r="I34" s="630"/>
      <c r="J34" s="630"/>
      <c r="K34" s="630"/>
      <c r="L34" s="630"/>
      <c r="M34" s="630"/>
      <c r="N34" s="630"/>
      <c r="O34" s="630"/>
      <c r="P34" s="630"/>
      <c r="Q34" s="630"/>
      <c r="R34" s="630"/>
      <c r="S34" s="630"/>
      <c r="T34" s="630"/>
      <c r="U34" s="630"/>
      <c r="V34" s="630"/>
      <c r="W34" s="630"/>
      <c r="X34" s="630"/>
      <c r="Y34" s="630"/>
      <c r="Z34" s="630"/>
      <c r="AA34" s="630"/>
      <c r="AB34" s="630"/>
      <c r="AC34" s="630"/>
      <c r="AD34" s="630"/>
      <c r="AE34" s="630"/>
      <c r="AF34" s="132">
        <v>910</v>
      </c>
      <c r="AG34" s="699"/>
      <c r="AH34" s="701"/>
      <c r="AI34" s="89" t="s">
        <v>97</v>
      </c>
      <c r="AJ34" s="106"/>
      <c r="AK34" s="103"/>
      <c r="AL34" s="103"/>
    </row>
    <row r="35" spans="2:38" x14ac:dyDescent="0.35">
      <c r="B35" s="727"/>
      <c r="C35" s="734"/>
      <c r="D35" s="91">
        <v>27</v>
      </c>
      <c r="E35" s="943" t="s">
        <v>132</v>
      </c>
      <c r="F35" s="943"/>
      <c r="G35" s="943"/>
      <c r="H35" s="943"/>
      <c r="I35" s="943"/>
      <c r="J35" s="943"/>
      <c r="K35" s="943"/>
      <c r="L35" s="943"/>
      <c r="M35" s="943"/>
      <c r="N35" s="943"/>
      <c r="O35" s="943"/>
      <c r="P35" s="943"/>
      <c r="Q35" s="943"/>
      <c r="R35" s="943"/>
      <c r="S35" s="943"/>
      <c r="T35" s="943"/>
      <c r="U35" s="943"/>
      <c r="V35" s="943"/>
      <c r="W35" s="943"/>
      <c r="X35" s="943"/>
      <c r="Y35" s="943"/>
      <c r="Z35" s="943"/>
      <c r="AA35" s="943"/>
      <c r="AB35" s="943"/>
      <c r="AC35" s="943"/>
      <c r="AD35" s="943"/>
      <c r="AE35" s="943"/>
      <c r="AF35" s="132">
        <v>1101</v>
      </c>
      <c r="AG35" s="699"/>
      <c r="AH35" s="701"/>
      <c r="AI35" s="89" t="s">
        <v>115</v>
      </c>
      <c r="AJ35" s="106"/>
      <c r="AK35" s="103"/>
      <c r="AL35" s="103"/>
    </row>
    <row r="36" spans="2:38" x14ac:dyDescent="0.35">
      <c r="B36" s="727"/>
      <c r="C36" s="679"/>
      <c r="D36" s="105">
        <v>28</v>
      </c>
      <c r="E36" s="630" t="s">
        <v>133</v>
      </c>
      <c r="F36" s="630"/>
      <c r="G36" s="630"/>
      <c r="H36" s="630"/>
      <c r="I36" s="630"/>
      <c r="J36" s="630"/>
      <c r="K36" s="630"/>
      <c r="L36" s="630"/>
      <c r="M36" s="630"/>
      <c r="N36" s="630"/>
      <c r="O36" s="630"/>
      <c r="P36" s="630"/>
      <c r="Q36" s="630"/>
      <c r="R36" s="630"/>
      <c r="S36" s="630"/>
      <c r="T36" s="630"/>
      <c r="U36" s="630"/>
      <c r="V36" s="630"/>
      <c r="W36" s="630"/>
      <c r="X36" s="630"/>
      <c r="Y36" s="630"/>
      <c r="Z36" s="630"/>
      <c r="AA36" s="630"/>
      <c r="AB36" s="630"/>
      <c r="AC36" s="630"/>
      <c r="AD36" s="630"/>
      <c r="AE36" s="630"/>
      <c r="AF36" s="132">
        <v>135</v>
      </c>
      <c r="AG36" s="699"/>
      <c r="AH36" s="701"/>
      <c r="AI36" s="89" t="s">
        <v>115</v>
      </c>
      <c r="AJ36" s="106"/>
      <c r="AK36" s="103"/>
      <c r="AL36" s="103"/>
    </row>
    <row r="37" spans="2:38" x14ac:dyDescent="0.35">
      <c r="B37" s="727"/>
      <c r="C37" s="679"/>
      <c r="D37" s="91">
        <v>29</v>
      </c>
      <c r="E37" s="630" t="s">
        <v>134</v>
      </c>
      <c r="F37" s="630"/>
      <c r="G37" s="630"/>
      <c r="H37" s="630"/>
      <c r="I37" s="630"/>
      <c r="J37" s="630"/>
      <c r="K37" s="630"/>
      <c r="L37" s="630"/>
      <c r="M37" s="630"/>
      <c r="N37" s="630"/>
      <c r="O37" s="630"/>
      <c r="P37" s="630"/>
      <c r="Q37" s="630"/>
      <c r="R37" s="630"/>
      <c r="S37" s="630"/>
      <c r="T37" s="630"/>
      <c r="U37" s="630"/>
      <c r="V37" s="630"/>
      <c r="W37" s="630"/>
      <c r="X37" s="630"/>
      <c r="Y37" s="630"/>
      <c r="Z37" s="630"/>
      <c r="AA37" s="630"/>
      <c r="AB37" s="630"/>
      <c r="AC37" s="630"/>
      <c r="AD37" s="630"/>
      <c r="AE37" s="630"/>
      <c r="AF37" s="132">
        <v>136</v>
      </c>
      <c r="AG37" s="699"/>
      <c r="AH37" s="701"/>
      <c r="AI37" s="89" t="s">
        <v>115</v>
      </c>
      <c r="AJ37" s="106"/>
      <c r="AK37" s="103"/>
      <c r="AL37" s="103"/>
    </row>
    <row r="38" spans="2:38" x14ac:dyDescent="0.35">
      <c r="B38" s="727"/>
      <c r="C38" s="679"/>
      <c r="D38" s="105">
        <v>30</v>
      </c>
      <c r="E38" s="630" t="s">
        <v>135</v>
      </c>
      <c r="F38" s="630"/>
      <c r="G38" s="630"/>
      <c r="H38" s="630"/>
      <c r="I38" s="630"/>
      <c r="J38" s="630"/>
      <c r="K38" s="630"/>
      <c r="L38" s="630"/>
      <c r="M38" s="630"/>
      <c r="N38" s="630"/>
      <c r="O38" s="630"/>
      <c r="P38" s="630"/>
      <c r="Q38" s="630"/>
      <c r="R38" s="630"/>
      <c r="S38" s="630"/>
      <c r="T38" s="630"/>
      <c r="U38" s="630"/>
      <c r="V38" s="630"/>
      <c r="W38" s="630"/>
      <c r="X38" s="630"/>
      <c r="Y38" s="630"/>
      <c r="Z38" s="630"/>
      <c r="AA38" s="630"/>
      <c r="AB38" s="630"/>
      <c r="AC38" s="630"/>
      <c r="AD38" s="630"/>
      <c r="AE38" s="630"/>
      <c r="AF38" s="132">
        <v>176</v>
      </c>
      <c r="AG38" s="699"/>
      <c r="AH38" s="701"/>
      <c r="AI38" s="89" t="s">
        <v>115</v>
      </c>
      <c r="AJ38" s="106"/>
      <c r="AK38" s="103"/>
      <c r="AL38" s="103"/>
    </row>
    <row r="39" spans="2:38" x14ac:dyDescent="0.35">
      <c r="B39" s="727"/>
      <c r="C39" s="679"/>
      <c r="D39" s="91">
        <v>31</v>
      </c>
      <c r="E39" s="630" t="s">
        <v>136</v>
      </c>
      <c r="F39" s="630"/>
      <c r="G39" s="630"/>
      <c r="H39" s="630"/>
      <c r="I39" s="630"/>
      <c r="J39" s="630"/>
      <c r="K39" s="630"/>
      <c r="L39" s="630"/>
      <c r="M39" s="630"/>
      <c r="N39" s="630"/>
      <c r="O39" s="630"/>
      <c r="P39" s="630"/>
      <c r="Q39" s="630"/>
      <c r="R39" s="630"/>
      <c r="S39" s="630"/>
      <c r="T39" s="630"/>
      <c r="U39" s="630"/>
      <c r="V39" s="630"/>
      <c r="W39" s="630"/>
      <c r="X39" s="630"/>
      <c r="Y39" s="630"/>
      <c r="Z39" s="630"/>
      <c r="AA39" s="630"/>
      <c r="AB39" s="630"/>
      <c r="AC39" s="630"/>
      <c r="AD39" s="630"/>
      <c r="AE39" s="630"/>
      <c r="AF39" s="132">
        <v>752</v>
      </c>
      <c r="AG39" s="699"/>
      <c r="AH39" s="701"/>
      <c r="AI39" s="89" t="s">
        <v>115</v>
      </c>
      <c r="AJ39" s="106"/>
      <c r="AK39" s="103"/>
      <c r="AL39" s="103"/>
    </row>
    <row r="40" spans="2:38" x14ac:dyDescent="0.35">
      <c r="B40" s="727"/>
      <c r="C40" s="679"/>
      <c r="D40" s="105">
        <v>32</v>
      </c>
      <c r="E40" s="630" t="s">
        <v>137</v>
      </c>
      <c r="F40" s="630"/>
      <c r="G40" s="630"/>
      <c r="H40" s="630"/>
      <c r="I40" s="630"/>
      <c r="J40" s="630"/>
      <c r="K40" s="630"/>
      <c r="L40" s="630"/>
      <c r="M40" s="630"/>
      <c r="N40" s="630"/>
      <c r="O40" s="630"/>
      <c r="P40" s="630"/>
      <c r="Q40" s="630"/>
      <c r="R40" s="630"/>
      <c r="S40" s="630"/>
      <c r="T40" s="630"/>
      <c r="U40" s="630"/>
      <c r="V40" s="630"/>
      <c r="W40" s="630"/>
      <c r="X40" s="630"/>
      <c r="Y40" s="630"/>
      <c r="Z40" s="630"/>
      <c r="AA40" s="630"/>
      <c r="AB40" s="630"/>
      <c r="AC40" s="630"/>
      <c r="AD40" s="630"/>
      <c r="AE40" s="630"/>
      <c r="AF40" s="132">
        <v>608</v>
      </c>
      <c r="AG40" s="699"/>
      <c r="AH40" s="701"/>
      <c r="AI40" s="89" t="s">
        <v>115</v>
      </c>
      <c r="AJ40" s="106"/>
      <c r="AK40" s="103"/>
      <c r="AL40" s="103"/>
    </row>
    <row r="41" spans="2:38" ht="16.399999999999999" customHeight="1" x14ac:dyDescent="0.35">
      <c r="B41" s="727"/>
      <c r="C41" s="679"/>
      <c r="D41" s="105">
        <v>33</v>
      </c>
      <c r="E41" s="638" t="s">
        <v>138</v>
      </c>
      <c r="F41" s="638"/>
      <c r="G41" s="638"/>
      <c r="H41" s="638"/>
      <c r="I41" s="638"/>
      <c r="J41" s="638"/>
      <c r="K41" s="638"/>
      <c r="L41" s="638"/>
      <c r="M41" s="638"/>
      <c r="N41" s="638"/>
      <c r="O41" s="638"/>
      <c r="P41" s="638"/>
      <c r="Q41" s="638"/>
      <c r="R41" s="638"/>
      <c r="S41" s="638"/>
      <c r="T41" s="638"/>
      <c r="U41" s="638"/>
      <c r="V41" s="638"/>
      <c r="W41" s="638"/>
      <c r="X41" s="638"/>
      <c r="Y41" s="638"/>
      <c r="Z41" s="638"/>
      <c r="AA41" s="638"/>
      <c r="AB41" s="638"/>
      <c r="AC41" s="638"/>
      <c r="AD41" s="638"/>
      <c r="AE41" s="638"/>
      <c r="AF41" s="132">
        <v>1636</v>
      </c>
      <c r="AG41" s="702"/>
      <c r="AH41" s="703"/>
      <c r="AI41" s="107" t="s">
        <v>115</v>
      </c>
      <c r="AJ41" s="108"/>
      <c r="AK41" s="103"/>
      <c r="AL41" s="103"/>
    </row>
    <row r="42" spans="2:38" x14ac:dyDescent="0.35">
      <c r="B42" s="727"/>
      <c r="C42" s="679"/>
      <c r="D42" s="105">
        <v>34</v>
      </c>
      <c r="E42" s="630" t="s">
        <v>139</v>
      </c>
      <c r="F42" s="630"/>
      <c r="G42" s="630"/>
      <c r="H42" s="630"/>
      <c r="I42" s="630"/>
      <c r="J42" s="630"/>
      <c r="K42" s="630"/>
      <c r="L42" s="630"/>
      <c r="M42" s="630"/>
      <c r="N42" s="630"/>
      <c r="O42" s="630"/>
      <c r="P42" s="630"/>
      <c r="Q42" s="630"/>
      <c r="R42" s="630"/>
      <c r="S42" s="630"/>
      <c r="T42" s="630"/>
      <c r="U42" s="630"/>
      <c r="V42" s="630"/>
      <c r="W42" s="630"/>
      <c r="X42" s="630"/>
      <c r="Y42" s="630"/>
      <c r="Z42" s="630"/>
      <c r="AA42" s="630"/>
      <c r="AB42" s="630"/>
      <c r="AC42" s="630"/>
      <c r="AD42" s="630"/>
      <c r="AE42" s="630"/>
      <c r="AF42" s="132">
        <v>1637</v>
      </c>
      <c r="AG42" s="924"/>
      <c r="AH42" s="925"/>
      <c r="AI42" s="107" t="s">
        <v>115</v>
      </c>
      <c r="AJ42" s="108"/>
      <c r="AK42" s="103"/>
      <c r="AL42" s="103"/>
    </row>
    <row r="43" spans="2:38" x14ac:dyDescent="0.35">
      <c r="B43" s="727"/>
      <c r="C43" s="679"/>
      <c r="D43" s="105">
        <v>35</v>
      </c>
      <c r="E43" s="630" t="s">
        <v>140</v>
      </c>
      <c r="F43" s="630"/>
      <c r="G43" s="630"/>
      <c r="H43" s="630"/>
      <c r="I43" s="630"/>
      <c r="J43" s="630"/>
      <c r="K43" s="630"/>
      <c r="L43" s="630"/>
      <c r="M43" s="630"/>
      <c r="N43" s="630"/>
      <c r="O43" s="630"/>
      <c r="P43" s="630"/>
      <c r="Q43" s="630"/>
      <c r="R43" s="630"/>
      <c r="S43" s="630"/>
      <c r="T43" s="630"/>
      <c r="U43" s="630"/>
      <c r="V43" s="630"/>
      <c r="W43" s="630"/>
      <c r="X43" s="630"/>
      <c r="Y43" s="630"/>
      <c r="Z43" s="630"/>
      <c r="AA43" s="630"/>
      <c r="AB43" s="630"/>
      <c r="AC43" s="630"/>
      <c r="AD43" s="630"/>
      <c r="AE43" s="630"/>
      <c r="AF43" s="132">
        <v>1638</v>
      </c>
      <c r="AG43" s="924">
        <f>+'Enunciado - Desarrollo'!G89</f>
        <v>36000</v>
      </c>
      <c r="AH43" s="925"/>
      <c r="AI43" s="107" t="s">
        <v>115</v>
      </c>
      <c r="AJ43" s="108"/>
      <c r="AK43" s="103"/>
      <c r="AL43" s="103"/>
    </row>
    <row r="44" spans="2:38" x14ac:dyDescent="0.35">
      <c r="B44" s="727"/>
      <c r="C44" s="679"/>
      <c r="D44" s="91">
        <v>36</v>
      </c>
      <c r="E44" s="630" t="s">
        <v>141</v>
      </c>
      <c r="F44" s="630"/>
      <c r="G44" s="630"/>
      <c r="H44" s="630"/>
      <c r="I44" s="630"/>
      <c r="J44" s="630"/>
      <c r="K44" s="630"/>
      <c r="L44" s="630"/>
      <c r="M44" s="630"/>
      <c r="N44" s="630"/>
      <c r="O44" s="630"/>
      <c r="P44" s="630"/>
      <c r="Q44" s="630"/>
      <c r="R44" s="630"/>
      <c r="S44" s="630"/>
      <c r="T44" s="630"/>
      <c r="U44" s="630"/>
      <c r="V44" s="630"/>
      <c r="W44" s="630"/>
      <c r="X44" s="630"/>
      <c r="Y44" s="630"/>
      <c r="Z44" s="630"/>
      <c r="AA44" s="630"/>
      <c r="AB44" s="630"/>
      <c r="AC44" s="630"/>
      <c r="AD44" s="630"/>
      <c r="AE44" s="630"/>
      <c r="AF44" s="132">
        <v>895</v>
      </c>
      <c r="AG44" s="699"/>
      <c r="AH44" s="701"/>
      <c r="AI44" s="89" t="s">
        <v>115</v>
      </c>
      <c r="AJ44" s="106"/>
      <c r="AK44" s="103"/>
      <c r="AL44" s="103"/>
    </row>
    <row r="45" spans="2:38" x14ac:dyDescent="0.35">
      <c r="B45" s="727"/>
      <c r="C45" s="679"/>
      <c r="D45" s="105">
        <v>37</v>
      </c>
      <c r="E45" s="630" t="s">
        <v>142</v>
      </c>
      <c r="F45" s="630"/>
      <c r="G45" s="630"/>
      <c r="H45" s="630"/>
      <c r="I45" s="630"/>
      <c r="J45" s="630"/>
      <c r="K45" s="630"/>
      <c r="L45" s="630"/>
      <c r="M45" s="630"/>
      <c r="N45" s="630"/>
      <c r="O45" s="630"/>
      <c r="P45" s="630"/>
      <c r="Q45" s="630"/>
      <c r="R45" s="630"/>
      <c r="S45" s="630"/>
      <c r="T45" s="630"/>
      <c r="U45" s="630"/>
      <c r="V45" s="630"/>
      <c r="W45" s="630"/>
      <c r="X45" s="630"/>
      <c r="Y45" s="630"/>
      <c r="Z45" s="630"/>
      <c r="AA45" s="630"/>
      <c r="AB45" s="630"/>
      <c r="AC45" s="630"/>
      <c r="AD45" s="630"/>
      <c r="AE45" s="630"/>
      <c r="AF45" s="132">
        <v>867</v>
      </c>
      <c r="AG45" s="699"/>
      <c r="AH45" s="701"/>
      <c r="AI45" s="89" t="s">
        <v>115</v>
      </c>
      <c r="AJ45" s="106"/>
      <c r="AK45" s="103"/>
      <c r="AL45" s="103"/>
    </row>
    <row r="46" spans="2:38" x14ac:dyDescent="0.35">
      <c r="B46" s="727"/>
      <c r="C46" s="679"/>
      <c r="D46" s="91">
        <v>38</v>
      </c>
      <c r="E46" s="630" t="s">
        <v>143</v>
      </c>
      <c r="F46" s="630"/>
      <c r="G46" s="630"/>
      <c r="H46" s="630"/>
      <c r="I46" s="630"/>
      <c r="J46" s="630"/>
      <c r="K46" s="630"/>
      <c r="L46" s="630"/>
      <c r="M46" s="630"/>
      <c r="N46" s="630"/>
      <c r="O46" s="630"/>
      <c r="P46" s="630"/>
      <c r="Q46" s="630"/>
      <c r="R46" s="630"/>
      <c r="S46" s="630"/>
      <c r="T46" s="630"/>
      <c r="U46" s="630"/>
      <c r="V46" s="630"/>
      <c r="W46" s="630"/>
      <c r="X46" s="630"/>
      <c r="Y46" s="630"/>
      <c r="Z46" s="630"/>
      <c r="AA46" s="630"/>
      <c r="AB46" s="630"/>
      <c r="AC46" s="630"/>
      <c r="AD46" s="630"/>
      <c r="AE46" s="630"/>
      <c r="AF46" s="132">
        <v>609</v>
      </c>
      <c r="AG46" s="699"/>
      <c r="AH46" s="701"/>
      <c r="AI46" s="89" t="s">
        <v>115</v>
      </c>
      <c r="AJ46" s="106"/>
      <c r="AK46" s="103"/>
      <c r="AL46" s="103"/>
    </row>
    <row r="47" spans="2:38" x14ac:dyDescent="0.35">
      <c r="B47" s="727"/>
      <c r="C47" s="679"/>
      <c r="D47" s="105">
        <v>39</v>
      </c>
      <c r="E47" s="630" t="s">
        <v>144</v>
      </c>
      <c r="F47" s="630"/>
      <c r="G47" s="630"/>
      <c r="H47" s="630"/>
      <c r="I47" s="630"/>
      <c r="J47" s="630"/>
      <c r="K47" s="630"/>
      <c r="L47" s="630"/>
      <c r="M47" s="630"/>
      <c r="N47" s="630"/>
      <c r="O47" s="630"/>
      <c r="P47" s="630"/>
      <c r="Q47" s="630"/>
      <c r="R47" s="630"/>
      <c r="S47" s="630"/>
      <c r="T47" s="630"/>
      <c r="U47" s="630"/>
      <c r="V47" s="630"/>
      <c r="W47" s="630"/>
      <c r="X47" s="630"/>
      <c r="Y47" s="630"/>
      <c r="Z47" s="630"/>
      <c r="AA47" s="630"/>
      <c r="AB47" s="630"/>
      <c r="AC47" s="630"/>
      <c r="AD47" s="630"/>
      <c r="AE47" s="630"/>
      <c r="AF47" s="132">
        <v>1639</v>
      </c>
      <c r="AG47" s="702"/>
      <c r="AH47" s="703"/>
      <c r="AI47" s="107" t="s">
        <v>115</v>
      </c>
      <c r="AJ47" s="106"/>
      <c r="AK47" s="103"/>
      <c r="AL47" s="103"/>
    </row>
    <row r="48" spans="2:38" x14ac:dyDescent="0.35">
      <c r="B48" s="727"/>
      <c r="C48" s="679"/>
      <c r="D48" s="105">
        <v>40</v>
      </c>
      <c r="E48" s="630" t="s">
        <v>145</v>
      </c>
      <c r="F48" s="630"/>
      <c r="G48" s="630"/>
      <c r="H48" s="630"/>
      <c r="I48" s="630"/>
      <c r="J48" s="630"/>
      <c r="K48" s="630"/>
      <c r="L48" s="630"/>
      <c r="M48" s="630"/>
      <c r="N48" s="630"/>
      <c r="O48" s="630"/>
      <c r="P48" s="630"/>
      <c r="Q48" s="630"/>
      <c r="R48" s="630"/>
      <c r="S48" s="630"/>
      <c r="T48" s="630"/>
      <c r="U48" s="630"/>
      <c r="V48" s="630"/>
      <c r="W48" s="630"/>
      <c r="X48" s="630"/>
      <c r="Y48" s="630"/>
      <c r="Z48" s="630"/>
      <c r="AA48" s="630"/>
      <c r="AB48" s="630"/>
      <c r="AC48" s="630"/>
      <c r="AD48" s="630"/>
      <c r="AE48" s="630"/>
      <c r="AF48" s="132">
        <v>1018</v>
      </c>
      <c r="AG48" s="699"/>
      <c r="AH48" s="701"/>
      <c r="AI48" s="89" t="s">
        <v>115</v>
      </c>
      <c r="AJ48" s="109"/>
      <c r="AK48" s="103"/>
      <c r="AL48" s="103"/>
    </row>
    <row r="49" spans="1:44" x14ac:dyDescent="0.35">
      <c r="B49" s="727"/>
      <c r="C49" s="679"/>
      <c r="D49" s="91">
        <v>41</v>
      </c>
      <c r="E49" s="630" t="s">
        <v>146</v>
      </c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630"/>
      <c r="Q49" s="630"/>
      <c r="R49" s="630"/>
      <c r="S49" s="630"/>
      <c r="T49" s="630"/>
      <c r="U49" s="630"/>
      <c r="V49" s="630"/>
      <c r="W49" s="630"/>
      <c r="X49" s="630"/>
      <c r="Y49" s="630"/>
      <c r="Z49" s="630"/>
      <c r="AA49" s="630"/>
      <c r="AB49" s="630"/>
      <c r="AC49" s="630"/>
      <c r="AD49" s="630"/>
      <c r="AE49" s="630"/>
      <c r="AF49" s="132">
        <v>162</v>
      </c>
      <c r="AG49" s="924"/>
      <c r="AH49" s="925"/>
      <c r="AI49" s="89" t="s">
        <v>115</v>
      </c>
      <c r="AJ49" s="106"/>
      <c r="AK49" s="103"/>
      <c r="AL49" s="103"/>
    </row>
    <row r="50" spans="1:44" x14ac:dyDescent="0.35">
      <c r="B50" s="727"/>
      <c r="C50" s="679"/>
      <c r="D50" s="105">
        <v>42</v>
      </c>
      <c r="E50" s="630" t="s">
        <v>147</v>
      </c>
      <c r="F50" s="630"/>
      <c r="G50" s="630"/>
      <c r="H50" s="630"/>
      <c r="I50" s="630"/>
      <c r="J50" s="630"/>
      <c r="K50" s="630"/>
      <c r="L50" s="630"/>
      <c r="M50" s="630"/>
      <c r="N50" s="630"/>
      <c r="O50" s="630"/>
      <c r="P50" s="630"/>
      <c r="Q50" s="630"/>
      <c r="R50" s="630"/>
      <c r="S50" s="630"/>
      <c r="T50" s="630"/>
      <c r="U50" s="630"/>
      <c r="V50" s="630"/>
      <c r="W50" s="630"/>
      <c r="X50" s="630"/>
      <c r="Y50" s="630"/>
      <c r="Z50" s="630"/>
      <c r="AA50" s="630"/>
      <c r="AB50" s="630"/>
      <c r="AC50" s="630"/>
      <c r="AD50" s="630"/>
      <c r="AE50" s="630"/>
      <c r="AF50" s="132">
        <v>174</v>
      </c>
      <c r="AG50" s="699"/>
      <c r="AH50" s="701"/>
      <c r="AI50" s="89" t="s">
        <v>115</v>
      </c>
      <c r="AJ50" s="106"/>
      <c r="AK50" s="103"/>
      <c r="AL50" s="103"/>
    </row>
    <row r="51" spans="1:44" x14ac:dyDescent="0.35">
      <c r="B51" s="727"/>
      <c r="C51" s="679"/>
      <c r="D51" s="91">
        <v>43</v>
      </c>
      <c r="E51" s="630" t="s">
        <v>148</v>
      </c>
      <c r="F51" s="630"/>
      <c r="G51" s="630"/>
      <c r="H51" s="630"/>
      <c r="I51" s="630"/>
      <c r="J51" s="630"/>
      <c r="K51" s="630"/>
      <c r="L51" s="630"/>
      <c r="M51" s="630"/>
      <c r="N51" s="630"/>
      <c r="O51" s="630"/>
      <c r="P51" s="630"/>
      <c r="Q51" s="630"/>
      <c r="R51" s="630"/>
      <c r="S51" s="630"/>
      <c r="T51" s="630"/>
      <c r="U51" s="630"/>
      <c r="V51" s="630"/>
      <c r="W51" s="630"/>
      <c r="X51" s="630"/>
      <c r="Y51" s="630"/>
      <c r="Z51" s="630"/>
      <c r="AA51" s="630"/>
      <c r="AB51" s="630"/>
      <c r="AC51" s="630"/>
      <c r="AD51" s="630"/>
      <c r="AE51" s="630"/>
      <c r="AF51" s="132">
        <v>610</v>
      </c>
      <c r="AG51" s="924">
        <f>+X13+AD13</f>
        <v>240913.14</v>
      </c>
      <c r="AH51" s="925"/>
      <c r="AI51" s="89" t="s">
        <v>115</v>
      </c>
      <c r="AJ51" s="106"/>
      <c r="AK51" s="103"/>
      <c r="AL51" s="103"/>
    </row>
    <row r="52" spans="1:44" x14ac:dyDescent="0.35">
      <c r="B52" s="727"/>
      <c r="C52" s="679"/>
      <c r="D52" s="105">
        <v>44</v>
      </c>
      <c r="E52" s="630" t="s">
        <v>149</v>
      </c>
      <c r="F52" s="630"/>
      <c r="G52" s="630"/>
      <c r="H52" s="630"/>
      <c r="I52" s="630"/>
      <c r="J52" s="630"/>
      <c r="K52" s="630"/>
      <c r="L52" s="630"/>
      <c r="M52" s="630"/>
      <c r="N52" s="630"/>
      <c r="O52" s="630"/>
      <c r="P52" s="630"/>
      <c r="Q52" s="630"/>
      <c r="R52" s="630"/>
      <c r="S52" s="630"/>
      <c r="T52" s="630"/>
      <c r="U52" s="630"/>
      <c r="V52" s="630"/>
      <c r="W52" s="630"/>
      <c r="X52" s="630"/>
      <c r="Y52" s="630"/>
      <c r="Z52" s="630"/>
      <c r="AA52" s="630"/>
      <c r="AB52" s="630"/>
      <c r="AC52" s="630"/>
      <c r="AD52" s="630"/>
      <c r="AE52" s="630"/>
      <c r="AF52" s="132">
        <v>746</v>
      </c>
      <c r="AG52" s="699"/>
      <c r="AH52" s="701"/>
      <c r="AI52" s="89" t="s">
        <v>115</v>
      </c>
      <c r="AJ52" s="109"/>
      <c r="AK52" s="103"/>
      <c r="AL52" s="103"/>
    </row>
    <row r="53" spans="1:44" x14ac:dyDescent="0.35">
      <c r="B53" s="727"/>
      <c r="C53" s="679"/>
      <c r="D53" s="91">
        <v>45</v>
      </c>
      <c r="E53" s="630" t="s">
        <v>150</v>
      </c>
      <c r="F53" s="630"/>
      <c r="G53" s="630"/>
      <c r="H53" s="630"/>
      <c r="I53" s="630"/>
      <c r="J53" s="630"/>
      <c r="K53" s="630"/>
      <c r="L53" s="630"/>
      <c r="M53" s="630"/>
      <c r="N53" s="630"/>
      <c r="O53" s="630"/>
      <c r="P53" s="630"/>
      <c r="Q53" s="630"/>
      <c r="R53" s="630"/>
      <c r="S53" s="630"/>
      <c r="T53" s="630"/>
      <c r="U53" s="630"/>
      <c r="V53" s="630"/>
      <c r="W53" s="630"/>
      <c r="X53" s="630"/>
      <c r="Y53" s="630"/>
      <c r="Z53" s="630"/>
      <c r="AA53" s="630"/>
      <c r="AB53" s="630"/>
      <c r="AC53" s="630"/>
      <c r="AD53" s="630"/>
      <c r="AE53" s="630"/>
      <c r="AF53" s="132">
        <v>866</v>
      </c>
      <c r="AG53" s="699"/>
      <c r="AH53" s="701"/>
      <c r="AI53" s="89" t="s">
        <v>115</v>
      </c>
      <c r="AJ53" s="106"/>
      <c r="AK53" s="103"/>
      <c r="AL53" s="103"/>
    </row>
    <row r="54" spans="1:44" x14ac:dyDescent="0.35">
      <c r="B54" s="727"/>
      <c r="C54" s="680"/>
      <c r="D54" s="105">
        <v>46</v>
      </c>
      <c r="E54" s="630" t="s">
        <v>151</v>
      </c>
      <c r="F54" s="630"/>
      <c r="G54" s="630"/>
      <c r="H54" s="630"/>
      <c r="I54" s="630"/>
      <c r="J54" s="630"/>
      <c r="K54" s="630"/>
      <c r="L54" s="630"/>
      <c r="M54" s="630"/>
      <c r="N54" s="630"/>
      <c r="O54" s="630"/>
      <c r="P54" s="630"/>
      <c r="Q54" s="630"/>
      <c r="R54" s="630"/>
      <c r="S54" s="630"/>
      <c r="T54" s="630"/>
      <c r="U54" s="630"/>
      <c r="V54" s="630"/>
      <c r="W54" s="630"/>
      <c r="X54" s="630"/>
      <c r="Y54" s="630"/>
      <c r="Z54" s="630"/>
      <c r="AA54" s="630"/>
      <c r="AB54" s="630"/>
      <c r="AC54" s="630"/>
      <c r="AD54" s="630"/>
      <c r="AE54" s="630"/>
      <c r="AF54" s="132">
        <v>607</v>
      </c>
      <c r="AG54" s="699"/>
      <c r="AH54" s="701"/>
      <c r="AI54" s="89" t="s">
        <v>115</v>
      </c>
      <c r="AJ54" s="106"/>
      <c r="AK54" s="103"/>
      <c r="AL54" s="103"/>
    </row>
    <row r="55" spans="1:44" ht="15" thickBot="1" x14ac:dyDescent="0.4">
      <c r="B55" s="728"/>
      <c r="C55" s="104"/>
      <c r="D55" s="110">
        <v>47</v>
      </c>
      <c r="E55" s="717" t="s">
        <v>152</v>
      </c>
      <c r="F55" s="717"/>
      <c r="G55" s="717"/>
      <c r="H55" s="717"/>
      <c r="I55" s="717"/>
      <c r="J55" s="717"/>
      <c r="K55" s="717"/>
      <c r="L55" s="717"/>
      <c r="M55" s="717"/>
      <c r="N55" s="717"/>
      <c r="O55" s="717"/>
      <c r="P55" s="717"/>
      <c r="Q55" s="717"/>
      <c r="R55" s="717"/>
      <c r="S55" s="717"/>
      <c r="T55" s="717"/>
      <c r="U55" s="717"/>
      <c r="V55" s="717"/>
      <c r="W55" s="717"/>
      <c r="X55" s="717"/>
      <c r="Y55" s="717"/>
      <c r="Z55" s="717"/>
      <c r="AA55" s="717"/>
      <c r="AB55" s="717"/>
      <c r="AC55" s="717"/>
      <c r="AD55" s="717"/>
      <c r="AE55" s="717"/>
      <c r="AF55" s="110">
        <v>304</v>
      </c>
      <c r="AG55" s="924">
        <f>+AG29-AG51-AG43+AG33</f>
        <v>132002.0251</v>
      </c>
      <c r="AH55" s="925"/>
      <c r="AI55" s="111" t="s">
        <v>118</v>
      </c>
      <c r="AJ55" s="112"/>
      <c r="AK55" s="113"/>
      <c r="AL55" s="114"/>
    </row>
    <row r="56" spans="1:44" x14ac:dyDescent="0.35">
      <c r="B56" s="704" t="s">
        <v>153</v>
      </c>
      <c r="C56" s="198"/>
      <c r="D56" s="116">
        <v>48</v>
      </c>
      <c r="E56" s="707" t="s">
        <v>154</v>
      </c>
      <c r="F56" s="708"/>
      <c r="G56" s="708"/>
      <c r="H56" s="708"/>
      <c r="I56" s="708"/>
      <c r="J56" s="708"/>
      <c r="K56" s="708"/>
      <c r="L56" s="708"/>
      <c r="M56" s="708"/>
      <c r="N56" s="708"/>
      <c r="O56" s="708"/>
      <c r="P56" s="708"/>
      <c r="Q56" s="708"/>
      <c r="R56" s="708"/>
      <c r="S56" s="708"/>
      <c r="T56" s="708"/>
      <c r="U56" s="708"/>
      <c r="V56" s="708"/>
      <c r="W56" s="708"/>
      <c r="X56" s="708"/>
      <c r="Y56" s="708"/>
      <c r="Z56" s="709"/>
      <c r="AA56" s="117"/>
      <c r="AB56" s="707" t="s">
        <v>155</v>
      </c>
      <c r="AC56" s="708"/>
      <c r="AD56" s="708"/>
      <c r="AE56" s="709"/>
      <c r="AF56" s="117"/>
      <c r="AG56" s="710" t="s">
        <v>156</v>
      </c>
      <c r="AH56" s="711"/>
      <c r="AI56" s="280">
        <v>31</v>
      </c>
      <c r="AJ56" s="921">
        <f>+AG55</f>
        <v>132002.0251</v>
      </c>
      <c r="AK56" s="922"/>
      <c r="AL56" s="118" t="s">
        <v>97</v>
      </c>
    </row>
    <row r="57" spans="1:44" x14ac:dyDescent="0.35">
      <c r="B57" s="705"/>
      <c r="C57" s="680" t="s">
        <v>157</v>
      </c>
      <c r="D57" s="91">
        <v>49</v>
      </c>
      <c r="E57" s="632" t="s">
        <v>158</v>
      </c>
      <c r="F57" s="633"/>
      <c r="G57" s="633"/>
      <c r="H57" s="633"/>
      <c r="I57" s="633"/>
      <c r="J57" s="633"/>
      <c r="K57" s="633"/>
      <c r="L57" s="633"/>
      <c r="M57" s="633"/>
      <c r="N57" s="633"/>
      <c r="O57" s="633"/>
      <c r="P57" s="633"/>
      <c r="Q57" s="633"/>
      <c r="R57" s="633"/>
      <c r="S57" s="633"/>
      <c r="T57" s="633"/>
      <c r="U57" s="633"/>
      <c r="V57" s="633"/>
      <c r="W57" s="633"/>
      <c r="X57" s="633"/>
      <c r="Y57" s="633"/>
      <c r="Z57" s="634"/>
      <c r="AA57" s="132">
        <v>18</v>
      </c>
      <c r="AB57" s="916"/>
      <c r="AC57" s="923"/>
      <c r="AD57" s="923"/>
      <c r="AE57" s="917"/>
      <c r="AF57" s="132">
        <v>19</v>
      </c>
      <c r="AG57" s="689"/>
      <c r="AH57" s="689"/>
      <c r="AI57" s="275">
        <v>20</v>
      </c>
      <c r="AJ57" s="898"/>
      <c r="AK57" s="898"/>
      <c r="AL57" s="89" t="s">
        <v>97</v>
      </c>
    </row>
    <row r="58" spans="1:44" x14ac:dyDescent="0.35">
      <c r="B58" s="705"/>
      <c r="C58" s="680"/>
      <c r="D58" s="91">
        <v>50</v>
      </c>
      <c r="E58" s="632" t="s">
        <v>159</v>
      </c>
      <c r="F58" s="633"/>
      <c r="G58" s="633"/>
      <c r="H58" s="633"/>
      <c r="I58" s="633"/>
      <c r="J58" s="633"/>
      <c r="K58" s="633"/>
      <c r="L58" s="633"/>
      <c r="M58" s="633"/>
      <c r="N58" s="633"/>
      <c r="O58" s="633"/>
      <c r="P58" s="633"/>
      <c r="Q58" s="633"/>
      <c r="R58" s="633"/>
      <c r="S58" s="633"/>
      <c r="T58" s="633"/>
      <c r="U58" s="633"/>
      <c r="V58" s="633"/>
      <c r="W58" s="633"/>
      <c r="X58" s="633"/>
      <c r="Y58" s="633"/>
      <c r="Z58" s="634"/>
      <c r="AA58" s="132">
        <v>1109</v>
      </c>
      <c r="AB58" s="699"/>
      <c r="AC58" s="700"/>
      <c r="AD58" s="700"/>
      <c r="AE58" s="701"/>
      <c r="AF58" s="132">
        <v>1111</v>
      </c>
      <c r="AG58" s="689"/>
      <c r="AH58" s="689"/>
      <c r="AI58" s="275">
        <v>1113</v>
      </c>
      <c r="AJ58" s="886"/>
      <c r="AK58" s="886"/>
      <c r="AL58" s="89" t="s">
        <v>97</v>
      </c>
    </row>
    <row r="59" spans="1:44" s="200" customFormat="1" x14ac:dyDescent="0.35">
      <c r="A59" s="199"/>
      <c r="B59" s="705"/>
      <c r="C59" s="680"/>
      <c r="D59" s="91">
        <v>51</v>
      </c>
      <c r="E59" s="632" t="s">
        <v>160</v>
      </c>
      <c r="F59" s="633"/>
      <c r="G59" s="633"/>
      <c r="H59" s="633"/>
      <c r="I59" s="633"/>
      <c r="J59" s="633"/>
      <c r="K59" s="633"/>
      <c r="L59" s="633"/>
      <c r="M59" s="633"/>
      <c r="N59" s="633"/>
      <c r="O59" s="633"/>
      <c r="P59" s="633"/>
      <c r="Q59" s="633"/>
      <c r="R59" s="633"/>
      <c r="S59" s="633"/>
      <c r="T59" s="633"/>
      <c r="U59" s="633"/>
      <c r="V59" s="633"/>
      <c r="W59" s="633"/>
      <c r="X59" s="633"/>
      <c r="Y59" s="633"/>
      <c r="Z59" s="634"/>
      <c r="AA59" s="132">
        <v>1640</v>
      </c>
      <c r="AB59" s="120"/>
      <c r="AC59" s="121"/>
      <c r="AD59" s="121"/>
      <c r="AE59" s="122"/>
      <c r="AF59" s="132">
        <v>1641</v>
      </c>
      <c r="AG59" s="702"/>
      <c r="AH59" s="703"/>
      <c r="AI59" s="275">
        <v>1642</v>
      </c>
      <c r="AJ59" s="887"/>
      <c r="AK59" s="889"/>
      <c r="AL59" s="107" t="s">
        <v>97</v>
      </c>
      <c r="AM59" s="193"/>
      <c r="AN59" s="193"/>
      <c r="AO59" s="193"/>
      <c r="AP59" s="199"/>
      <c r="AQ59" s="199"/>
      <c r="AR59" s="199"/>
    </row>
    <row r="60" spans="1:44" x14ac:dyDescent="0.35">
      <c r="B60" s="705"/>
      <c r="C60" s="680"/>
      <c r="D60" s="91">
        <v>52</v>
      </c>
      <c r="E60" s="693" t="s">
        <v>161</v>
      </c>
      <c r="F60" s="694"/>
      <c r="G60" s="694"/>
      <c r="H60" s="694"/>
      <c r="I60" s="694"/>
      <c r="J60" s="694"/>
      <c r="K60" s="694"/>
      <c r="L60" s="694"/>
      <c r="M60" s="694"/>
      <c r="N60" s="694"/>
      <c r="O60" s="694"/>
      <c r="P60" s="694"/>
      <c r="Q60" s="694"/>
      <c r="R60" s="694"/>
      <c r="S60" s="694"/>
      <c r="T60" s="694"/>
      <c r="U60" s="694"/>
      <c r="V60" s="694"/>
      <c r="W60" s="694"/>
      <c r="X60" s="694"/>
      <c r="Y60" s="694"/>
      <c r="Z60" s="695"/>
      <c r="AA60" s="132">
        <v>187</v>
      </c>
      <c r="AB60" s="699"/>
      <c r="AC60" s="700"/>
      <c r="AD60" s="700"/>
      <c r="AE60" s="701"/>
      <c r="AF60" s="132">
        <v>188</v>
      </c>
      <c r="AG60" s="672"/>
      <c r="AH60" s="672"/>
      <c r="AI60" s="132">
        <v>189</v>
      </c>
      <c r="AJ60" s="886"/>
      <c r="AK60" s="886"/>
      <c r="AL60" s="89" t="s">
        <v>97</v>
      </c>
    </row>
    <row r="61" spans="1:44" ht="17.5" customHeight="1" x14ac:dyDescent="0.35">
      <c r="B61" s="705"/>
      <c r="C61" s="714"/>
      <c r="D61" s="91">
        <v>53</v>
      </c>
      <c r="E61" s="693" t="s">
        <v>162</v>
      </c>
      <c r="F61" s="694"/>
      <c r="G61" s="694"/>
      <c r="H61" s="694"/>
      <c r="I61" s="694"/>
      <c r="J61" s="694"/>
      <c r="K61" s="694"/>
      <c r="L61" s="694"/>
      <c r="M61" s="694"/>
      <c r="N61" s="694"/>
      <c r="O61" s="694"/>
      <c r="P61" s="694"/>
      <c r="Q61" s="694"/>
      <c r="R61" s="694"/>
      <c r="S61" s="694"/>
      <c r="T61" s="694"/>
      <c r="U61" s="694"/>
      <c r="V61" s="694"/>
      <c r="W61" s="694"/>
      <c r="X61" s="694"/>
      <c r="Y61" s="694"/>
      <c r="Z61" s="695"/>
      <c r="AA61" s="132">
        <v>1037</v>
      </c>
      <c r="AB61" s="699"/>
      <c r="AC61" s="700"/>
      <c r="AD61" s="700"/>
      <c r="AE61" s="701"/>
      <c r="AF61" s="275">
        <v>1038</v>
      </c>
      <c r="AG61" s="697"/>
      <c r="AH61" s="697"/>
      <c r="AI61" s="132">
        <v>1039</v>
      </c>
      <c r="AJ61" s="886"/>
      <c r="AK61" s="886"/>
      <c r="AL61" s="89" t="s">
        <v>97</v>
      </c>
    </row>
    <row r="62" spans="1:44" x14ac:dyDescent="0.35">
      <c r="B62" s="705"/>
      <c r="C62" s="714"/>
      <c r="D62" s="91">
        <v>54</v>
      </c>
      <c r="E62" s="632" t="s">
        <v>163</v>
      </c>
      <c r="F62" s="633"/>
      <c r="G62" s="633"/>
      <c r="H62" s="633"/>
      <c r="I62" s="633"/>
      <c r="J62" s="633"/>
      <c r="K62" s="633"/>
      <c r="L62" s="633"/>
      <c r="M62" s="633"/>
      <c r="N62" s="633"/>
      <c r="O62" s="633"/>
      <c r="P62" s="633"/>
      <c r="Q62" s="633"/>
      <c r="R62" s="633"/>
      <c r="S62" s="633"/>
      <c r="T62" s="633"/>
      <c r="U62" s="633"/>
      <c r="V62" s="633"/>
      <c r="W62" s="633"/>
      <c r="X62" s="633"/>
      <c r="Y62" s="633"/>
      <c r="Z62" s="634"/>
      <c r="AA62" s="132">
        <v>77</v>
      </c>
      <c r="AB62" s="689"/>
      <c r="AC62" s="689"/>
      <c r="AD62" s="689"/>
      <c r="AE62" s="689"/>
      <c r="AF62" s="132">
        <v>74</v>
      </c>
      <c r="AG62" s="672"/>
      <c r="AH62" s="672"/>
      <c r="AI62" s="132">
        <v>79</v>
      </c>
      <c r="AJ62" s="886"/>
      <c r="AK62" s="886"/>
      <c r="AL62" s="89" t="s">
        <v>97</v>
      </c>
    </row>
    <row r="63" spans="1:44" x14ac:dyDescent="0.35">
      <c r="B63" s="705"/>
      <c r="C63" s="714"/>
      <c r="D63" s="91">
        <v>55</v>
      </c>
      <c r="E63" s="632" t="s">
        <v>164</v>
      </c>
      <c r="F63" s="633"/>
      <c r="G63" s="633"/>
      <c r="H63" s="633"/>
      <c r="I63" s="633"/>
      <c r="J63" s="633"/>
      <c r="K63" s="633"/>
      <c r="L63" s="633"/>
      <c r="M63" s="633"/>
      <c r="N63" s="633"/>
      <c r="O63" s="633"/>
      <c r="P63" s="633"/>
      <c r="Q63" s="633"/>
      <c r="R63" s="633"/>
      <c r="S63" s="633"/>
      <c r="T63" s="633"/>
      <c r="U63" s="633"/>
      <c r="V63" s="633"/>
      <c r="W63" s="633"/>
      <c r="X63" s="633"/>
      <c r="Y63" s="633"/>
      <c r="Z63" s="634"/>
      <c r="AA63" s="132">
        <v>1040</v>
      </c>
      <c r="AB63" s="699"/>
      <c r="AC63" s="700"/>
      <c r="AD63" s="700"/>
      <c r="AE63" s="701"/>
      <c r="AF63" s="124"/>
      <c r="AG63" s="690"/>
      <c r="AH63" s="690"/>
      <c r="AI63" s="132">
        <v>1041</v>
      </c>
      <c r="AJ63" s="886"/>
      <c r="AK63" s="886"/>
      <c r="AL63" s="89" t="s">
        <v>97</v>
      </c>
    </row>
    <row r="64" spans="1:44" x14ac:dyDescent="0.35">
      <c r="B64" s="705"/>
      <c r="C64" s="714"/>
      <c r="D64" s="91">
        <v>56</v>
      </c>
      <c r="E64" s="632" t="s">
        <v>165</v>
      </c>
      <c r="F64" s="633"/>
      <c r="G64" s="633"/>
      <c r="H64" s="633"/>
      <c r="I64" s="633"/>
      <c r="J64" s="633"/>
      <c r="K64" s="633"/>
      <c r="L64" s="633"/>
      <c r="M64" s="633"/>
      <c r="N64" s="633"/>
      <c r="O64" s="633"/>
      <c r="P64" s="633"/>
      <c r="Q64" s="633"/>
      <c r="R64" s="633"/>
      <c r="S64" s="633"/>
      <c r="T64" s="633"/>
      <c r="U64" s="633"/>
      <c r="V64" s="633"/>
      <c r="W64" s="633"/>
      <c r="X64" s="633"/>
      <c r="Y64" s="633"/>
      <c r="Z64" s="634"/>
      <c r="AA64" s="124"/>
      <c r="AB64" s="918"/>
      <c r="AC64" s="919"/>
      <c r="AD64" s="919"/>
      <c r="AE64" s="920"/>
      <c r="AF64" s="124"/>
      <c r="AG64" s="690"/>
      <c r="AH64" s="690"/>
      <c r="AI64" s="132">
        <v>1042</v>
      </c>
      <c r="AJ64" s="886"/>
      <c r="AK64" s="886"/>
      <c r="AL64" s="89" t="s">
        <v>97</v>
      </c>
    </row>
    <row r="65" spans="2:38" x14ac:dyDescent="0.35">
      <c r="B65" s="705"/>
      <c r="C65" s="714"/>
      <c r="D65" s="91">
        <v>57</v>
      </c>
      <c r="E65" s="632" t="s">
        <v>166</v>
      </c>
      <c r="F65" s="633"/>
      <c r="G65" s="633"/>
      <c r="H65" s="633"/>
      <c r="I65" s="633"/>
      <c r="J65" s="633"/>
      <c r="K65" s="633"/>
      <c r="L65" s="633"/>
      <c r="M65" s="633"/>
      <c r="N65" s="633"/>
      <c r="O65" s="633"/>
      <c r="P65" s="633"/>
      <c r="Q65" s="633"/>
      <c r="R65" s="633"/>
      <c r="S65" s="633"/>
      <c r="T65" s="633"/>
      <c r="U65" s="633"/>
      <c r="V65" s="633"/>
      <c r="W65" s="633"/>
      <c r="X65" s="633"/>
      <c r="Y65" s="633"/>
      <c r="Z65" s="634"/>
      <c r="AA65" s="132">
        <v>824</v>
      </c>
      <c r="AB65" s="699"/>
      <c r="AC65" s="700"/>
      <c r="AD65" s="700"/>
      <c r="AE65" s="701"/>
      <c r="AF65" s="124"/>
      <c r="AG65" s="690"/>
      <c r="AH65" s="690"/>
      <c r="AI65" s="132">
        <v>825</v>
      </c>
      <c r="AJ65" s="886"/>
      <c r="AK65" s="886"/>
      <c r="AL65" s="89" t="s">
        <v>97</v>
      </c>
    </row>
    <row r="66" spans="2:38" x14ac:dyDescent="0.35">
      <c r="B66" s="705"/>
      <c r="C66" s="714"/>
      <c r="D66" s="91">
        <v>58</v>
      </c>
      <c r="E66" s="693" t="s">
        <v>167</v>
      </c>
      <c r="F66" s="694"/>
      <c r="G66" s="694"/>
      <c r="H66" s="694"/>
      <c r="I66" s="694"/>
      <c r="J66" s="694"/>
      <c r="K66" s="694"/>
      <c r="L66" s="694"/>
      <c r="M66" s="694"/>
      <c r="N66" s="694"/>
      <c r="O66" s="694"/>
      <c r="P66" s="694"/>
      <c r="Q66" s="694"/>
      <c r="R66" s="694"/>
      <c r="S66" s="694"/>
      <c r="T66" s="694"/>
      <c r="U66" s="694"/>
      <c r="V66" s="694"/>
      <c r="W66" s="694"/>
      <c r="X66" s="694"/>
      <c r="Y66" s="694"/>
      <c r="Z66" s="695"/>
      <c r="AA66" s="132">
        <v>1043</v>
      </c>
      <c r="AB66" s="689"/>
      <c r="AC66" s="689"/>
      <c r="AD66" s="689"/>
      <c r="AE66" s="689"/>
      <c r="AF66" s="275">
        <v>1102</v>
      </c>
      <c r="AG66" s="697"/>
      <c r="AH66" s="697"/>
      <c r="AI66" s="132">
        <v>1044</v>
      </c>
      <c r="AJ66" s="886"/>
      <c r="AK66" s="886"/>
      <c r="AL66" s="89" t="s">
        <v>97</v>
      </c>
    </row>
    <row r="67" spans="2:38" ht="16.149999999999999" customHeight="1" x14ac:dyDescent="0.35">
      <c r="B67" s="705"/>
      <c r="C67" s="714"/>
      <c r="D67" s="91">
        <v>59</v>
      </c>
      <c r="E67" s="632" t="s">
        <v>168</v>
      </c>
      <c r="F67" s="633"/>
      <c r="G67" s="633"/>
      <c r="H67" s="633"/>
      <c r="I67" s="633"/>
      <c r="J67" s="633"/>
      <c r="K67" s="633"/>
      <c r="L67" s="633"/>
      <c r="M67" s="633"/>
      <c r="N67" s="633"/>
      <c r="O67" s="633"/>
      <c r="P67" s="633"/>
      <c r="Q67" s="633"/>
      <c r="R67" s="633"/>
      <c r="S67" s="633"/>
      <c r="T67" s="633"/>
      <c r="U67" s="633"/>
      <c r="V67" s="633"/>
      <c r="W67" s="633"/>
      <c r="X67" s="633"/>
      <c r="Y67" s="633"/>
      <c r="Z67" s="634"/>
      <c r="AA67" s="132">
        <v>113</v>
      </c>
      <c r="AB67" s="698"/>
      <c r="AC67" s="698"/>
      <c r="AD67" s="698"/>
      <c r="AE67" s="698"/>
      <c r="AF67" s="132">
        <v>1007</v>
      </c>
      <c r="AG67" s="672"/>
      <c r="AH67" s="672"/>
      <c r="AI67" s="132">
        <v>114</v>
      </c>
      <c r="AJ67" s="886"/>
      <c r="AK67" s="886"/>
      <c r="AL67" s="89" t="s">
        <v>97</v>
      </c>
    </row>
    <row r="68" spans="2:38" ht="16.75" customHeight="1" x14ac:dyDescent="0.35">
      <c r="B68" s="705"/>
      <c r="C68" s="714"/>
      <c r="D68" s="91">
        <v>60</v>
      </c>
      <c r="E68" s="632" t="s">
        <v>169</v>
      </c>
      <c r="F68" s="694"/>
      <c r="G68" s="694"/>
      <c r="H68" s="694"/>
      <c r="I68" s="694"/>
      <c r="J68" s="694"/>
      <c r="K68" s="694"/>
      <c r="L68" s="694"/>
      <c r="M68" s="694"/>
      <c r="N68" s="694"/>
      <c r="O68" s="694"/>
      <c r="P68" s="694"/>
      <c r="Q68" s="694"/>
      <c r="R68" s="694"/>
      <c r="S68" s="694"/>
      <c r="T68" s="694"/>
      <c r="U68" s="694"/>
      <c r="V68" s="694"/>
      <c r="W68" s="694"/>
      <c r="X68" s="694"/>
      <c r="Y68" s="694"/>
      <c r="Z68" s="695"/>
      <c r="AA68" s="132">
        <v>908</v>
      </c>
      <c r="AB68" s="689"/>
      <c r="AC68" s="689"/>
      <c r="AD68" s="689"/>
      <c r="AE68" s="689"/>
      <c r="AF68" s="124"/>
      <c r="AG68" s="690"/>
      <c r="AH68" s="690"/>
      <c r="AI68" s="132">
        <v>909</v>
      </c>
      <c r="AJ68" s="886"/>
      <c r="AK68" s="886"/>
      <c r="AL68" s="89" t="s">
        <v>97</v>
      </c>
    </row>
    <row r="69" spans="2:38" ht="16.75" customHeight="1" x14ac:dyDescent="0.35">
      <c r="B69" s="705"/>
      <c r="C69" s="714"/>
      <c r="D69" s="91">
        <v>61</v>
      </c>
      <c r="E69" s="632" t="s">
        <v>170</v>
      </c>
      <c r="F69" s="694"/>
      <c r="G69" s="694"/>
      <c r="H69" s="694"/>
      <c r="I69" s="694"/>
      <c r="J69" s="694"/>
      <c r="K69" s="694"/>
      <c r="L69" s="694"/>
      <c r="M69" s="694"/>
      <c r="N69" s="694"/>
      <c r="O69" s="694"/>
      <c r="P69" s="694"/>
      <c r="Q69" s="694"/>
      <c r="R69" s="694"/>
      <c r="S69" s="694"/>
      <c r="T69" s="694"/>
      <c r="U69" s="694"/>
      <c r="V69" s="694"/>
      <c r="W69" s="694"/>
      <c r="X69" s="694"/>
      <c r="Y69" s="694"/>
      <c r="Z69" s="695"/>
      <c r="AA69" s="132">
        <v>951</v>
      </c>
      <c r="AB69" s="689"/>
      <c r="AC69" s="689"/>
      <c r="AD69" s="689"/>
      <c r="AE69" s="689"/>
      <c r="AF69" s="124"/>
      <c r="AG69" s="690"/>
      <c r="AH69" s="690"/>
      <c r="AI69" s="132">
        <v>952</v>
      </c>
      <c r="AJ69" s="886"/>
      <c r="AK69" s="886"/>
      <c r="AL69" s="89" t="s">
        <v>97</v>
      </c>
    </row>
    <row r="70" spans="2:38" x14ac:dyDescent="0.35">
      <c r="B70" s="705"/>
      <c r="C70" s="714"/>
      <c r="D70" s="91">
        <v>62</v>
      </c>
      <c r="E70" s="632" t="s">
        <v>171</v>
      </c>
      <c r="F70" s="694"/>
      <c r="G70" s="694"/>
      <c r="H70" s="694"/>
      <c r="I70" s="694"/>
      <c r="J70" s="694"/>
      <c r="K70" s="694"/>
      <c r="L70" s="694"/>
      <c r="M70" s="694"/>
      <c r="N70" s="694"/>
      <c r="O70" s="694"/>
      <c r="P70" s="694"/>
      <c r="Q70" s="694"/>
      <c r="R70" s="694"/>
      <c r="S70" s="694"/>
      <c r="T70" s="694"/>
      <c r="U70" s="694"/>
      <c r="V70" s="694"/>
      <c r="W70" s="694"/>
      <c r="X70" s="694"/>
      <c r="Y70" s="694"/>
      <c r="Z70" s="695"/>
      <c r="AA70" s="132">
        <v>753</v>
      </c>
      <c r="AB70" s="689"/>
      <c r="AC70" s="689"/>
      <c r="AD70" s="689"/>
      <c r="AE70" s="689"/>
      <c r="AF70" s="132">
        <v>754</v>
      </c>
      <c r="AG70" s="672"/>
      <c r="AH70" s="672"/>
      <c r="AI70" s="132">
        <v>755</v>
      </c>
      <c r="AJ70" s="886"/>
      <c r="AK70" s="886"/>
      <c r="AL70" s="89" t="s">
        <v>97</v>
      </c>
    </row>
    <row r="71" spans="2:38" ht="14.5" customHeight="1" x14ac:dyDescent="0.35">
      <c r="B71" s="705"/>
      <c r="C71" s="714"/>
      <c r="D71" s="91">
        <v>63</v>
      </c>
      <c r="E71" s="630" t="s">
        <v>172</v>
      </c>
      <c r="F71" s="630"/>
      <c r="G71" s="630"/>
      <c r="H71" s="630"/>
      <c r="I71" s="630"/>
      <c r="J71" s="630"/>
      <c r="K71" s="630"/>
      <c r="L71" s="630"/>
      <c r="M71" s="630"/>
      <c r="N71" s="630"/>
      <c r="O71" s="630"/>
      <c r="P71" s="630"/>
      <c r="Q71" s="630"/>
      <c r="R71" s="630"/>
      <c r="S71" s="630"/>
      <c r="T71" s="630"/>
      <c r="U71" s="630"/>
      <c r="V71" s="630"/>
      <c r="W71" s="630"/>
      <c r="X71" s="630"/>
      <c r="Y71" s="630"/>
      <c r="Z71" s="630"/>
      <c r="AA71" s="132">
        <v>133</v>
      </c>
      <c r="AB71" s="689"/>
      <c r="AC71" s="689"/>
      <c r="AD71" s="689"/>
      <c r="AE71" s="689"/>
      <c r="AF71" s="132">
        <v>138</v>
      </c>
      <c r="AG71" s="697"/>
      <c r="AH71" s="697"/>
      <c r="AI71" s="132">
        <v>134</v>
      </c>
      <c r="AJ71" s="886"/>
      <c r="AK71" s="886"/>
      <c r="AL71" s="89" t="s">
        <v>97</v>
      </c>
    </row>
    <row r="72" spans="2:38" ht="14.5" customHeight="1" x14ac:dyDescent="0.35">
      <c r="B72" s="705"/>
      <c r="C72" s="714"/>
      <c r="D72" s="91">
        <v>64</v>
      </c>
      <c r="E72" s="630" t="s">
        <v>173</v>
      </c>
      <c r="F72" s="630"/>
      <c r="G72" s="630"/>
      <c r="H72" s="630"/>
      <c r="I72" s="630"/>
      <c r="J72" s="630"/>
      <c r="K72" s="630"/>
      <c r="L72" s="630"/>
      <c r="M72" s="630"/>
      <c r="N72" s="630"/>
      <c r="O72" s="630"/>
      <c r="P72" s="630"/>
      <c r="Q72" s="630"/>
      <c r="R72" s="630"/>
      <c r="S72" s="630"/>
      <c r="T72" s="630"/>
      <c r="U72" s="630"/>
      <c r="V72" s="630"/>
      <c r="W72" s="630"/>
      <c r="X72" s="630"/>
      <c r="Y72" s="630"/>
      <c r="Z72" s="630"/>
      <c r="AA72" s="132">
        <v>32</v>
      </c>
      <c r="AB72" s="689"/>
      <c r="AC72" s="689"/>
      <c r="AD72" s="689"/>
      <c r="AE72" s="689"/>
      <c r="AF72" s="132">
        <v>76</v>
      </c>
      <c r="AG72" s="672"/>
      <c r="AH72" s="672"/>
      <c r="AI72" s="132">
        <v>34</v>
      </c>
      <c r="AJ72" s="886"/>
      <c r="AK72" s="886"/>
      <c r="AL72" s="89" t="s">
        <v>97</v>
      </c>
    </row>
    <row r="73" spans="2:38" ht="14.5" customHeight="1" x14ac:dyDescent="0.35">
      <c r="B73" s="705"/>
      <c r="C73" s="714"/>
      <c r="D73" s="91">
        <v>65</v>
      </c>
      <c r="E73" s="693" t="s">
        <v>174</v>
      </c>
      <c r="F73" s="694"/>
      <c r="G73" s="694"/>
      <c r="H73" s="694"/>
      <c r="I73" s="694"/>
      <c r="J73" s="694"/>
      <c r="K73" s="694"/>
      <c r="L73" s="694"/>
      <c r="M73" s="694"/>
      <c r="N73" s="694"/>
      <c r="O73" s="694"/>
      <c r="P73" s="694"/>
      <c r="Q73" s="694"/>
      <c r="R73" s="694"/>
      <c r="S73" s="694"/>
      <c r="T73" s="694"/>
      <c r="U73" s="694"/>
      <c r="V73" s="694"/>
      <c r="W73" s="694"/>
      <c r="X73" s="694"/>
      <c r="Y73" s="694"/>
      <c r="Z73" s="695"/>
      <c r="AA73" s="132">
        <v>1643</v>
      </c>
      <c r="AB73" s="696"/>
      <c r="AC73" s="696"/>
      <c r="AD73" s="696"/>
      <c r="AE73" s="696"/>
      <c r="AF73" s="124"/>
      <c r="AG73" s="690"/>
      <c r="AH73" s="690"/>
      <c r="AI73" s="132">
        <v>1644</v>
      </c>
      <c r="AJ73" s="890"/>
      <c r="AK73" s="890"/>
      <c r="AL73" s="89" t="s">
        <v>97</v>
      </c>
    </row>
    <row r="74" spans="2:38" x14ac:dyDescent="0.35">
      <c r="B74" s="705"/>
      <c r="C74" s="714"/>
      <c r="D74" s="91">
        <v>66</v>
      </c>
      <c r="E74" s="638" t="s">
        <v>175</v>
      </c>
      <c r="F74" s="630"/>
      <c r="G74" s="630"/>
      <c r="H74" s="630"/>
      <c r="I74" s="630"/>
      <c r="J74" s="630"/>
      <c r="K74" s="630"/>
      <c r="L74" s="630"/>
      <c r="M74" s="630"/>
      <c r="N74" s="630"/>
      <c r="O74" s="630"/>
      <c r="P74" s="630"/>
      <c r="Q74" s="630"/>
      <c r="R74" s="630"/>
      <c r="S74" s="630"/>
      <c r="T74" s="630"/>
      <c r="U74" s="630"/>
      <c r="V74" s="630"/>
      <c r="W74" s="630"/>
      <c r="X74" s="630"/>
      <c r="Y74" s="630"/>
      <c r="Z74" s="630"/>
      <c r="AA74" s="132">
        <v>1133</v>
      </c>
      <c r="AB74" s="689"/>
      <c r="AC74" s="689"/>
      <c r="AD74" s="689"/>
      <c r="AE74" s="689"/>
      <c r="AF74" s="124"/>
      <c r="AG74" s="690"/>
      <c r="AH74" s="690"/>
      <c r="AI74" s="132">
        <v>1135</v>
      </c>
      <c r="AJ74" s="886"/>
      <c r="AK74" s="886"/>
      <c r="AL74" s="89" t="s">
        <v>97</v>
      </c>
    </row>
    <row r="75" spans="2:38" x14ac:dyDescent="0.35">
      <c r="B75" s="705"/>
      <c r="C75" s="714"/>
      <c r="D75" s="91">
        <v>67</v>
      </c>
      <c r="E75" s="691" t="s">
        <v>176</v>
      </c>
      <c r="F75" s="692"/>
      <c r="G75" s="692"/>
      <c r="H75" s="692"/>
      <c r="I75" s="692"/>
      <c r="J75" s="692"/>
      <c r="K75" s="692"/>
      <c r="L75" s="692"/>
      <c r="M75" s="692"/>
      <c r="N75" s="692"/>
      <c r="O75" s="692"/>
      <c r="P75" s="692"/>
      <c r="Q75" s="692"/>
      <c r="R75" s="692"/>
      <c r="S75" s="692"/>
      <c r="T75" s="692"/>
      <c r="U75" s="692"/>
      <c r="V75" s="692"/>
      <c r="W75" s="692"/>
      <c r="X75" s="692"/>
      <c r="Y75" s="692"/>
      <c r="Z75" s="692"/>
      <c r="AA75" s="132">
        <v>1134</v>
      </c>
      <c r="AB75" s="689"/>
      <c r="AC75" s="689"/>
      <c r="AD75" s="689"/>
      <c r="AE75" s="689"/>
      <c r="AF75" s="124"/>
      <c r="AG75" s="690"/>
      <c r="AH75" s="690"/>
      <c r="AI75" s="132">
        <v>1136</v>
      </c>
      <c r="AJ75" s="886"/>
      <c r="AK75" s="886"/>
      <c r="AL75" s="89" t="s">
        <v>97</v>
      </c>
    </row>
    <row r="76" spans="2:38" ht="31.75" customHeight="1" x14ac:dyDescent="0.35">
      <c r="B76" s="705"/>
      <c r="C76" s="714"/>
      <c r="D76" s="91">
        <v>68</v>
      </c>
      <c r="E76" s="632" t="s">
        <v>177</v>
      </c>
      <c r="F76" s="633"/>
      <c r="G76" s="633"/>
      <c r="H76" s="633"/>
      <c r="I76" s="633"/>
      <c r="J76" s="633"/>
      <c r="K76" s="633"/>
      <c r="L76" s="633"/>
      <c r="M76" s="633"/>
      <c r="N76" s="633"/>
      <c r="O76" s="633"/>
      <c r="P76" s="132">
        <v>911</v>
      </c>
      <c r="Q76" s="669"/>
      <c r="R76" s="670"/>
      <c r="S76" s="670"/>
      <c r="T76" s="670"/>
      <c r="U76" s="670"/>
      <c r="V76" s="632" t="s">
        <v>178</v>
      </c>
      <c r="W76" s="633"/>
      <c r="X76" s="633"/>
      <c r="Y76" s="633"/>
      <c r="Z76" s="633"/>
      <c r="AA76" s="633"/>
      <c r="AB76" s="633"/>
      <c r="AC76" s="633"/>
      <c r="AD76" s="633"/>
      <c r="AE76" s="634"/>
      <c r="AF76" s="277">
        <v>913</v>
      </c>
      <c r="AG76" s="672"/>
      <c r="AH76" s="672"/>
      <c r="AI76" s="132">
        <v>914</v>
      </c>
      <c r="AJ76" s="886"/>
      <c r="AK76" s="886"/>
      <c r="AL76" s="89" t="s">
        <v>97</v>
      </c>
    </row>
    <row r="77" spans="2:38" ht="25.75" customHeight="1" x14ac:dyDescent="0.35">
      <c r="B77" s="705"/>
      <c r="C77" s="714"/>
      <c r="D77" s="91">
        <v>69</v>
      </c>
      <c r="E77" s="632" t="s">
        <v>179</v>
      </c>
      <c r="F77" s="633"/>
      <c r="G77" s="633"/>
      <c r="H77" s="633"/>
      <c r="I77" s="633"/>
      <c r="J77" s="633"/>
      <c r="K77" s="633"/>
      <c r="L77" s="633"/>
      <c r="M77" s="633"/>
      <c r="N77" s="633"/>
      <c r="O77" s="634"/>
      <c r="P77" s="132">
        <v>923</v>
      </c>
      <c r="Q77" s="686"/>
      <c r="R77" s="687"/>
      <c r="S77" s="687"/>
      <c r="T77" s="687"/>
      <c r="U77" s="688"/>
      <c r="V77" s="632" t="s">
        <v>180</v>
      </c>
      <c r="W77" s="633"/>
      <c r="X77" s="633"/>
      <c r="Y77" s="633"/>
      <c r="Z77" s="633"/>
      <c r="AA77" s="633"/>
      <c r="AB77" s="633"/>
      <c r="AC77" s="633"/>
      <c r="AD77" s="633"/>
      <c r="AE77" s="634"/>
      <c r="AF77" s="277">
        <v>924</v>
      </c>
      <c r="AG77" s="672"/>
      <c r="AH77" s="672"/>
      <c r="AI77" s="132">
        <v>925</v>
      </c>
      <c r="AJ77" s="886"/>
      <c r="AK77" s="886"/>
      <c r="AL77" s="89" t="s">
        <v>97</v>
      </c>
    </row>
    <row r="78" spans="2:38" x14ac:dyDescent="0.35">
      <c r="B78" s="705"/>
      <c r="C78" s="714"/>
      <c r="D78" s="91">
        <v>70</v>
      </c>
      <c r="E78" s="632" t="s">
        <v>181</v>
      </c>
      <c r="F78" s="633"/>
      <c r="G78" s="633"/>
      <c r="H78" s="633"/>
      <c r="I78" s="633"/>
      <c r="J78" s="633"/>
      <c r="K78" s="633"/>
      <c r="L78" s="633"/>
      <c r="M78" s="633"/>
      <c r="N78" s="633"/>
      <c r="O78" s="633"/>
      <c r="P78" s="633"/>
      <c r="Q78" s="633"/>
      <c r="R78" s="633"/>
      <c r="S78" s="633"/>
      <c r="T78" s="633"/>
      <c r="U78" s="633"/>
      <c r="V78" s="633"/>
      <c r="W78" s="633"/>
      <c r="X78" s="633"/>
      <c r="Y78" s="633"/>
      <c r="Z78" s="633"/>
      <c r="AA78" s="633"/>
      <c r="AB78" s="633"/>
      <c r="AC78" s="633"/>
      <c r="AD78" s="633"/>
      <c r="AE78" s="633"/>
      <c r="AF78" s="633"/>
      <c r="AG78" s="633"/>
      <c r="AH78" s="634"/>
      <c r="AI78" s="132">
        <v>1048</v>
      </c>
      <c r="AJ78" s="886"/>
      <c r="AK78" s="886"/>
      <c r="AL78" s="125" t="s">
        <v>97</v>
      </c>
    </row>
    <row r="79" spans="2:38" ht="18.649999999999999" customHeight="1" x14ac:dyDescent="0.35">
      <c r="B79" s="705"/>
      <c r="C79" s="714"/>
      <c r="D79" s="91">
        <v>71</v>
      </c>
      <c r="E79" s="632" t="s">
        <v>182</v>
      </c>
      <c r="F79" s="633"/>
      <c r="G79" s="633"/>
      <c r="H79" s="633"/>
      <c r="I79" s="633"/>
      <c r="J79" s="633"/>
      <c r="K79" s="633"/>
      <c r="L79" s="633"/>
      <c r="M79" s="633"/>
      <c r="N79" s="633"/>
      <c r="O79" s="634"/>
      <c r="P79" s="132">
        <v>1051</v>
      </c>
      <c r="Q79" s="669"/>
      <c r="R79" s="670"/>
      <c r="S79" s="670"/>
      <c r="T79" s="670"/>
      <c r="U79" s="671"/>
      <c r="V79" s="632" t="s">
        <v>183</v>
      </c>
      <c r="W79" s="633"/>
      <c r="X79" s="633"/>
      <c r="Y79" s="633"/>
      <c r="Z79" s="633"/>
      <c r="AA79" s="633"/>
      <c r="AB79" s="633"/>
      <c r="AC79" s="633"/>
      <c r="AD79" s="633"/>
      <c r="AE79" s="634"/>
      <c r="AF79" s="132">
        <v>1052</v>
      </c>
      <c r="AG79" s="672"/>
      <c r="AH79" s="672"/>
      <c r="AI79" s="132">
        <v>1053</v>
      </c>
      <c r="AJ79" s="886"/>
      <c r="AK79" s="886"/>
      <c r="AL79" s="89" t="s">
        <v>97</v>
      </c>
    </row>
    <row r="80" spans="2:38" ht="16.149999999999999" customHeight="1" x14ac:dyDescent="0.35">
      <c r="B80" s="705"/>
      <c r="C80" s="714"/>
      <c r="D80" s="91">
        <v>72</v>
      </c>
      <c r="E80" s="632" t="s">
        <v>184</v>
      </c>
      <c r="F80" s="633"/>
      <c r="G80" s="633"/>
      <c r="H80" s="633"/>
      <c r="I80" s="633"/>
      <c r="J80" s="633"/>
      <c r="K80" s="633"/>
      <c r="L80" s="633"/>
      <c r="M80" s="633"/>
      <c r="N80" s="633"/>
      <c r="O80" s="634"/>
      <c r="P80" s="132">
        <v>21</v>
      </c>
      <c r="Q80" s="669"/>
      <c r="R80" s="670"/>
      <c r="S80" s="670"/>
      <c r="T80" s="670"/>
      <c r="U80" s="671"/>
      <c r="V80" s="632" t="s">
        <v>185</v>
      </c>
      <c r="W80" s="633"/>
      <c r="X80" s="633"/>
      <c r="Y80" s="633"/>
      <c r="Z80" s="633"/>
      <c r="AA80" s="633"/>
      <c r="AB80" s="633"/>
      <c r="AC80" s="633"/>
      <c r="AD80" s="633"/>
      <c r="AE80" s="634"/>
      <c r="AF80" s="277">
        <v>43</v>
      </c>
      <c r="AG80" s="672"/>
      <c r="AH80" s="672"/>
      <c r="AI80" s="132">
        <v>756</v>
      </c>
      <c r="AJ80" s="886"/>
      <c r="AK80" s="886"/>
      <c r="AL80" s="89" t="s">
        <v>97</v>
      </c>
    </row>
    <row r="81" spans="1:44" ht="21" customHeight="1" x14ac:dyDescent="0.35">
      <c r="B81" s="705"/>
      <c r="C81" s="714"/>
      <c r="D81" s="91">
        <v>73</v>
      </c>
      <c r="E81" s="632" t="s">
        <v>186</v>
      </c>
      <c r="F81" s="633"/>
      <c r="G81" s="633"/>
      <c r="H81" s="633"/>
      <c r="I81" s="633"/>
      <c r="J81" s="633"/>
      <c r="K81" s="633"/>
      <c r="L81" s="633"/>
      <c r="M81" s="633"/>
      <c r="N81" s="633"/>
      <c r="O81" s="634"/>
      <c r="P81" s="132">
        <v>767</v>
      </c>
      <c r="Q81" s="669"/>
      <c r="R81" s="670"/>
      <c r="S81" s="670"/>
      <c r="T81" s="670"/>
      <c r="U81" s="671"/>
      <c r="V81" s="632" t="s">
        <v>187</v>
      </c>
      <c r="W81" s="633"/>
      <c r="X81" s="633"/>
      <c r="Y81" s="633"/>
      <c r="Z81" s="633"/>
      <c r="AA81" s="633"/>
      <c r="AB81" s="633"/>
      <c r="AC81" s="633"/>
      <c r="AD81" s="633"/>
      <c r="AE81" s="634"/>
      <c r="AF81" s="132">
        <v>862</v>
      </c>
      <c r="AG81" s="672"/>
      <c r="AH81" s="672"/>
      <c r="AI81" s="132">
        <v>863</v>
      </c>
      <c r="AJ81" s="886"/>
      <c r="AK81" s="886"/>
      <c r="AL81" s="89" t="s">
        <v>97</v>
      </c>
    </row>
    <row r="82" spans="1:44" ht="20.5" customHeight="1" x14ac:dyDescent="0.35">
      <c r="B82" s="705"/>
      <c r="C82" s="678" t="s">
        <v>188</v>
      </c>
      <c r="D82" s="91">
        <v>74</v>
      </c>
      <c r="E82" s="632" t="s">
        <v>189</v>
      </c>
      <c r="F82" s="633"/>
      <c r="G82" s="633"/>
      <c r="H82" s="633"/>
      <c r="I82" s="633"/>
      <c r="J82" s="633"/>
      <c r="K82" s="633"/>
      <c r="L82" s="633"/>
      <c r="M82" s="633"/>
      <c r="N82" s="633"/>
      <c r="O82" s="633"/>
      <c r="P82" s="633"/>
      <c r="Q82" s="633"/>
      <c r="R82" s="633"/>
      <c r="S82" s="633"/>
      <c r="T82" s="633"/>
      <c r="U82" s="633"/>
      <c r="V82" s="633"/>
      <c r="W82" s="633"/>
      <c r="X82" s="633"/>
      <c r="Y82" s="633"/>
      <c r="Z82" s="634"/>
      <c r="AA82" s="132">
        <v>51</v>
      </c>
      <c r="AB82" s="669"/>
      <c r="AC82" s="670"/>
      <c r="AD82" s="670"/>
      <c r="AE82" s="671"/>
      <c r="AF82" s="132">
        <v>63</v>
      </c>
      <c r="AG82" s="672"/>
      <c r="AH82" s="672"/>
      <c r="AI82" s="132">
        <v>71</v>
      </c>
      <c r="AJ82" s="886"/>
      <c r="AK82" s="886"/>
      <c r="AL82" s="89" t="s">
        <v>97</v>
      </c>
    </row>
    <row r="83" spans="1:44" ht="19.75" customHeight="1" x14ac:dyDescent="0.35">
      <c r="B83" s="705"/>
      <c r="C83" s="679"/>
      <c r="D83" s="91">
        <v>75</v>
      </c>
      <c r="E83" s="632" t="s">
        <v>190</v>
      </c>
      <c r="F83" s="633"/>
      <c r="G83" s="633"/>
      <c r="H83" s="633"/>
      <c r="I83" s="633"/>
      <c r="J83" s="633"/>
      <c r="K83" s="633"/>
      <c r="L83" s="633"/>
      <c r="M83" s="633"/>
      <c r="N83" s="633"/>
      <c r="O83" s="634"/>
      <c r="P83" s="132">
        <v>36</v>
      </c>
      <c r="Q83" s="913"/>
      <c r="R83" s="914"/>
      <c r="S83" s="914"/>
      <c r="T83" s="914"/>
      <c r="U83" s="915"/>
      <c r="V83" s="632" t="s">
        <v>191</v>
      </c>
      <c r="W83" s="633"/>
      <c r="X83" s="633"/>
      <c r="Y83" s="633"/>
      <c r="Z83" s="633"/>
      <c r="AA83" s="633"/>
      <c r="AB83" s="633"/>
      <c r="AC83" s="633"/>
      <c r="AD83" s="633"/>
      <c r="AE83" s="634"/>
      <c r="AF83" s="132">
        <v>848</v>
      </c>
      <c r="AG83" s="672"/>
      <c r="AH83" s="672"/>
      <c r="AI83" s="132">
        <v>849</v>
      </c>
      <c r="AJ83" s="916"/>
      <c r="AK83" s="917"/>
      <c r="AL83" s="90" t="s">
        <v>115</v>
      </c>
    </row>
    <row r="84" spans="1:44" ht="17.5" customHeight="1" x14ac:dyDescent="0.35">
      <c r="B84" s="705"/>
      <c r="C84" s="679"/>
      <c r="D84" s="91">
        <v>76</v>
      </c>
      <c r="E84" s="632" t="s">
        <v>192</v>
      </c>
      <c r="F84" s="633"/>
      <c r="G84" s="633"/>
      <c r="H84" s="633"/>
      <c r="I84" s="633"/>
      <c r="J84" s="633"/>
      <c r="K84" s="633"/>
      <c r="L84" s="633"/>
      <c r="M84" s="633"/>
      <c r="N84" s="633"/>
      <c r="O84" s="634"/>
      <c r="P84" s="132">
        <v>82</v>
      </c>
      <c r="Q84" s="669"/>
      <c r="R84" s="670"/>
      <c r="S84" s="670"/>
      <c r="T84" s="670"/>
      <c r="U84" s="671"/>
      <c r="V84" s="632" t="s">
        <v>193</v>
      </c>
      <c r="W84" s="633"/>
      <c r="X84" s="633"/>
      <c r="Y84" s="633"/>
      <c r="Z84" s="633"/>
      <c r="AA84" s="633"/>
      <c r="AB84" s="633"/>
      <c r="AC84" s="633"/>
      <c r="AD84" s="633"/>
      <c r="AE84" s="634"/>
      <c r="AF84" s="132">
        <v>1123</v>
      </c>
      <c r="AG84" s="672"/>
      <c r="AH84" s="672"/>
      <c r="AI84" s="132">
        <v>1125</v>
      </c>
      <c r="AJ84" s="886"/>
      <c r="AK84" s="886"/>
      <c r="AL84" s="89" t="s">
        <v>115</v>
      </c>
    </row>
    <row r="85" spans="1:44" ht="17.5" customHeight="1" x14ac:dyDescent="0.35">
      <c r="B85" s="705"/>
      <c r="C85" s="679"/>
      <c r="D85" s="91">
        <v>77</v>
      </c>
      <c r="E85" s="632" t="s">
        <v>194</v>
      </c>
      <c r="F85" s="633"/>
      <c r="G85" s="633"/>
      <c r="H85" s="633"/>
      <c r="I85" s="633"/>
      <c r="J85" s="633"/>
      <c r="K85" s="633"/>
      <c r="L85" s="633"/>
      <c r="M85" s="633"/>
      <c r="N85" s="633"/>
      <c r="O85" s="634"/>
      <c r="P85" s="132">
        <v>83</v>
      </c>
      <c r="Q85" s="669"/>
      <c r="R85" s="670"/>
      <c r="S85" s="670"/>
      <c r="T85" s="670"/>
      <c r="U85" s="671"/>
      <c r="V85" s="632" t="s">
        <v>195</v>
      </c>
      <c r="W85" s="633"/>
      <c r="X85" s="633"/>
      <c r="Y85" s="633"/>
      <c r="Z85" s="633"/>
      <c r="AA85" s="633"/>
      <c r="AB85" s="633"/>
      <c r="AC85" s="633"/>
      <c r="AD85" s="633"/>
      <c r="AE85" s="634"/>
      <c r="AF85" s="132">
        <v>173</v>
      </c>
      <c r="AG85" s="672"/>
      <c r="AH85" s="672"/>
      <c r="AI85" s="132">
        <v>612</v>
      </c>
      <c r="AJ85" s="886"/>
      <c r="AK85" s="886"/>
      <c r="AL85" s="89" t="s">
        <v>115</v>
      </c>
    </row>
    <row r="86" spans="1:44" ht="24" customHeight="1" x14ac:dyDescent="0.35">
      <c r="B86" s="705"/>
      <c r="C86" s="679"/>
      <c r="D86" s="91">
        <v>78</v>
      </c>
      <c r="E86" s="632" t="s">
        <v>196</v>
      </c>
      <c r="F86" s="633"/>
      <c r="G86" s="633"/>
      <c r="H86" s="633"/>
      <c r="I86" s="633"/>
      <c r="J86" s="633"/>
      <c r="K86" s="633"/>
      <c r="L86" s="633"/>
      <c r="M86" s="633"/>
      <c r="N86" s="633"/>
      <c r="O86" s="634"/>
      <c r="P86" s="132">
        <v>198</v>
      </c>
      <c r="Q86" s="669"/>
      <c r="R86" s="670"/>
      <c r="S86" s="670"/>
      <c r="T86" s="670"/>
      <c r="U86" s="671"/>
      <c r="V86" s="632" t="s">
        <v>197</v>
      </c>
      <c r="W86" s="633"/>
      <c r="X86" s="633"/>
      <c r="Y86" s="633"/>
      <c r="Z86" s="633"/>
      <c r="AA86" s="633"/>
      <c r="AB86" s="633"/>
      <c r="AC86" s="633"/>
      <c r="AD86" s="633"/>
      <c r="AE86" s="634"/>
      <c r="AF86" s="132">
        <v>54</v>
      </c>
      <c r="AG86" s="672"/>
      <c r="AH86" s="672"/>
      <c r="AI86" s="132">
        <v>611</v>
      </c>
      <c r="AJ86" s="672"/>
      <c r="AK86" s="672"/>
      <c r="AL86" s="90" t="s">
        <v>115</v>
      </c>
    </row>
    <row r="87" spans="1:44" ht="19.399999999999999" customHeight="1" x14ac:dyDescent="0.35">
      <c r="B87" s="705"/>
      <c r="C87" s="679"/>
      <c r="D87" s="91">
        <v>79</v>
      </c>
      <c r="E87" s="632" t="s">
        <v>198</v>
      </c>
      <c r="F87" s="633"/>
      <c r="G87" s="633"/>
      <c r="H87" s="633"/>
      <c r="I87" s="633"/>
      <c r="J87" s="633"/>
      <c r="K87" s="633"/>
      <c r="L87" s="633"/>
      <c r="M87" s="633"/>
      <c r="N87" s="633"/>
      <c r="O87" s="634"/>
      <c r="P87" s="132">
        <v>832</v>
      </c>
      <c r="Q87" s="669"/>
      <c r="R87" s="670"/>
      <c r="S87" s="670"/>
      <c r="T87" s="670"/>
      <c r="U87" s="671"/>
      <c r="V87" s="632" t="s">
        <v>199</v>
      </c>
      <c r="W87" s="633"/>
      <c r="X87" s="633"/>
      <c r="Y87" s="633"/>
      <c r="Z87" s="633"/>
      <c r="AA87" s="633"/>
      <c r="AB87" s="633"/>
      <c r="AC87" s="633"/>
      <c r="AD87" s="633"/>
      <c r="AE87" s="634"/>
      <c r="AF87" s="132">
        <v>833</v>
      </c>
      <c r="AG87" s="672"/>
      <c r="AH87" s="672"/>
      <c r="AI87" s="132">
        <v>834</v>
      </c>
      <c r="AJ87" s="672"/>
      <c r="AK87" s="672"/>
      <c r="AL87" s="90" t="s">
        <v>115</v>
      </c>
    </row>
    <row r="88" spans="1:44" ht="19.399999999999999" customHeight="1" x14ac:dyDescent="0.35">
      <c r="B88" s="705"/>
      <c r="C88" s="679"/>
      <c r="D88" s="91">
        <v>80</v>
      </c>
      <c r="E88" s="632" t="s">
        <v>200</v>
      </c>
      <c r="F88" s="633"/>
      <c r="G88" s="633"/>
      <c r="H88" s="633"/>
      <c r="I88" s="633"/>
      <c r="J88" s="633"/>
      <c r="K88" s="633"/>
      <c r="L88" s="633"/>
      <c r="M88" s="633"/>
      <c r="N88" s="633"/>
      <c r="O88" s="634"/>
      <c r="P88" s="132">
        <v>912</v>
      </c>
      <c r="Q88" s="669"/>
      <c r="R88" s="670"/>
      <c r="S88" s="670"/>
      <c r="T88" s="670"/>
      <c r="U88" s="671"/>
      <c r="V88" s="632" t="s">
        <v>201</v>
      </c>
      <c r="W88" s="633"/>
      <c r="X88" s="633"/>
      <c r="Y88" s="633"/>
      <c r="Z88" s="633"/>
      <c r="AA88" s="633"/>
      <c r="AB88" s="633"/>
      <c r="AC88" s="633"/>
      <c r="AD88" s="633"/>
      <c r="AE88" s="634"/>
      <c r="AF88" s="132">
        <v>167</v>
      </c>
      <c r="AG88" s="672"/>
      <c r="AH88" s="672"/>
      <c r="AI88" s="132">
        <v>747</v>
      </c>
      <c r="AJ88" s="672"/>
      <c r="AK88" s="672"/>
      <c r="AL88" s="89" t="s">
        <v>115</v>
      </c>
    </row>
    <row r="89" spans="1:44" ht="21.65" customHeight="1" x14ac:dyDescent="0.35">
      <c r="B89" s="705"/>
      <c r="C89" s="679"/>
      <c r="D89" s="91">
        <v>81</v>
      </c>
      <c r="E89" s="632" t="s">
        <v>202</v>
      </c>
      <c r="F89" s="633"/>
      <c r="G89" s="633"/>
      <c r="H89" s="633"/>
      <c r="I89" s="633"/>
      <c r="J89" s="633"/>
      <c r="K89" s="633"/>
      <c r="L89" s="633"/>
      <c r="M89" s="633"/>
      <c r="N89" s="633"/>
      <c r="O89" s="634"/>
      <c r="P89" s="132">
        <v>119</v>
      </c>
      <c r="Q89" s="675"/>
      <c r="R89" s="676"/>
      <c r="S89" s="676"/>
      <c r="T89" s="676"/>
      <c r="U89" s="677"/>
      <c r="V89" s="632" t="s">
        <v>203</v>
      </c>
      <c r="W89" s="633"/>
      <c r="X89" s="633"/>
      <c r="Y89" s="633"/>
      <c r="Z89" s="633"/>
      <c r="AA89" s="633"/>
      <c r="AB89" s="633"/>
      <c r="AC89" s="633"/>
      <c r="AD89" s="633"/>
      <c r="AE89" s="634"/>
      <c r="AF89" s="132">
        <v>116</v>
      </c>
      <c r="AG89" s="910"/>
      <c r="AH89" s="911"/>
      <c r="AI89" s="132">
        <v>757</v>
      </c>
      <c r="AJ89" s="894"/>
      <c r="AK89" s="886"/>
      <c r="AL89" s="89" t="s">
        <v>115</v>
      </c>
    </row>
    <row r="90" spans="1:44" ht="21" customHeight="1" x14ac:dyDescent="0.35">
      <c r="B90" s="705"/>
      <c r="C90" s="679"/>
      <c r="D90" s="91">
        <v>82</v>
      </c>
      <c r="E90" s="632" t="s">
        <v>204</v>
      </c>
      <c r="F90" s="633"/>
      <c r="G90" s="633"/>
      <c r="H90" s="633"/>
      <c r="I90" s="633"/>
      <c r="J90" s="633"/>
      <c r="K90" s="633"/>
      <c r="L90" s="633"/>
      <c r="M90" s="633"/>
      <c r="N90" s="633"/>
      <c r="O90" s="634"/>
      <c r="P90" s="132">
        <v>58</v>
      </c>
      <c r="Q90" s="669"/>
      <c r="R90" s="670"/>
      <c r="S90" s="670"/>
      <c r="T90" s="670"/>
      <c r="U90" s="671"/>
      <c r="V90" s="632" t="s">
        <v>205</v>
      </c>
      <c r="W90" s="633"/>
      <c r="X90" s="633"/>
      <c r="Y90" s="633"/>
      <c r="Z90" s="633"/>
      <c r="AA90" s="633"/>
      <c r="AB90" s="633"/>
      <c r="AC90" s="633"/>
      <c r="AD90" s="633"/>
      <c r="AE90" s="634"/>
      <c r="AF90" s="132">
        <v>870</v>
      </c>
      <c r="AG90" s="672"/>
      <c r="AH90" s="672"/>
      <c r="AI90" s="132">
        <v>871</v>
      </c>
      <c r="AJ90" s="912"/>
      <c r="AK90" s="912"/>
      <c r="AL90" s="89" t="s">
        <v>115</v>
      </c>
    </row>
    <row r="91" spans="1:44" x14ac:dyDescent="0.35">
      <c r="B91" s="705"/>
      <c r="C91" s="679"/>
      <c r="D91" s="91">
        <v>83</v>
      </c>
      <c r="E91" s="632" t="s">
        <v>206</v>
      </c>
      <c r="F91" s="633"/>
      <c r="G91" s="633"/>
      <c r="H91" s="633"/>
      <c r="I91" s="633"/>
      <c r="J91" s="633"/>
      <c r="K91" s="633"/>
      <c r="L91" s="633"/>
      <c r="M91" s="633"/>
      <c r="N91" s="633"/>
      <c r="O91" s="633"/>
      <c r="P91" s="633"/>
      <c r="Q91" s="633"/>
      <c r="R91" s="633"/>
      <c r="S91" s="633"/>
      <c r="T91" s="633"/>
      <c r="U91" s="633"/>
      <c r="V91" s="633"/>
      <c r="W91" s="633"/>
      <c r="X91" s="633"/>
      <c r="Y91" s="633"/>
      <c r="Z91" s="633"/>
      <c r="AA91" s="633"/>
      <c r="AB91" s="633"/>
      <c r="AC91" s="633"/>
      <c r="AD91" s="633"/>
      <c r="AE91" s="633"/>
      <c r="AF91" s="633"/>
      <c r="AG91" s="633"/>
      <c r="AH91" s="634"/>
      <c r="AI91" s="132">
        <v>1645</v>
      </c>
      <c r="AJ91" s="909">
        <f>+'Enunciado - Desarrollo'!J89</f>
        <v>119462.50000000003</v>
      </c>
      <c r="AK91" s="904"/>
      <c r="AL91" s="89" t="s">
        <v>115</v>
      </c>
    </row>
    <row r="92" spans="1:44" ht="20.5" customHeight="1" x14ac:dyDescent="0.35">
      <c r="B92" s="705"/>
      <c r="C92" s="679"/>
      <c r="D92" s="91">
        <v>84</v>
      </c>
      <c r="E92" s="632" t="s">
        <v>207</v>
      </c>
      <c r="F92" s="633"/>
      <c r="G92" s="633"/>
      <c r="H92" s="633"/>
      <c r="I92" s="633"/>
      <c r="J92" s="633"/>
      <c r="K92" s="633"/>
      <c r="L92" s="633"/>
      <c r="M92" s="633"/>
      <c r="N92" s="633"/>
      <c r="O92" s="634"/>
      <c r="P92" s="132">
        <v>181</v>
      </c>
      <c r="Q92" s="669"/>
      <c r="R92" s="670"/>
      <c r="S92" s="670"/>
      <c r="T92" s="670"/>
      <c r="U92" s="671"/>
      <c r="V92" s="632" t="s">
        <v>208</v>
      </c>
      <c r="W92" s="633"/>
      <c r="X92" s="633"/>
      <c r="Y92" s="633"/>
      <c r="Z92" s="633"/>
      <c r="AA92" s="633"/>
      <c r="AB92" s="633"/>
      <c r="AC92" s="633"/>
      <c r="AD92" s="633"/>
      <c r="AE92" s="634"/>
      <c r="AF92" s="132">
        <v>881</v>
      </c>
      <c r="AG92" s="672"/>
      <c r="AH92" s="672"/>
      <c r="AI92" s="132">
        <v>882</v>
      </c>
      <c r="AJ92" s="886"/>
      <c r="AK92" s="886"/>
      <c r="AL92" s="89" t="s">
        <v>115</v>
      </c>
    </row>
    <row r="93" spans="1:44" s="202" customFormat="1" ht="20.5" customHeight="1" x14ac:dyDescent="0.35">
      <c r="A93" s="201"/>
      <c r="B93" s="705"/>
      <c r="C93" s="680"/>
      <c r="D93" s="91">
        <v>85</v>
      </c>
      <c r="E93" s="632" t="s">
        <v>209</v>
      </c>
      <c r="F93" s="633"/>
      <c r="G93" s="633"/>
      <c r="H93" s="633"/>
      <c r="I93" s="633"/>
      <c r="J93" s="633"/>
      <c r="K93" s="633"/>
      <c r="L93" s="633"/>
      <c r="M93" s="633"/>
      <c r="N93" s="633"/>
      <c r="O93" s="633"/>
      <c r="P93" s="132">
        <v>1646</v>
      </c>
      <c r="Q93" s="669"/>
      <c r="R93" s="670"/>
      <c r="S93" s="670"/>
      <c r="T93" s="670"/>
      <c r="U93" s="671"/>
      <c r="V93" s="632" t="s">
        <v>210</v>
      </c>
      <c r="W93" s="633"/>
      <c r="X93" s="633"/>
      <c r="Y93" s="633"/>
      <c r="Z93" s="633"/>
      <c r="AA93" s="633"/>
      <c r="AB93" s="633"/>
      <c r="AC93" s="633"/>
      <c r="AD93" s="633"/>
      <c r="AE93" s="634"/>
      <c r="AF93" s="132">
        <v>1647</v>
      </c>
      <c r="AG93" s="672"/>
      <c r="AH93" s="672"/>
      <c r="AI93" s="132">
        <v>1648</v>
      </c>
      <c r="AJ93" s="907"/>
      <c r="AK93" s="908"/>
      <c r="AL93" s="89" t="s">
        <v>115</v>
      </c>
      <c r="AM93" s="193"/>
      <c r="AN93" s="193"/>
      <c r="AO93" s="193"/>
      <c r="AP93" s="201"/>
      <c r="AQ93" s="201"/>
      <c r="AR93" s="201"/>
    </row>
    <row r="94" spans="1:44" ht="14.5" customHeight="1" x14ac:dyDescent="0.35">
      <c r="B94" s="705"/>
      <c r="C94" s="124"/>
      <c r="D94" s="91">
        <v>86</v>
      </c>
      <c r="E94" s="665" t="s">
        <v>211</v>
      </c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5"/>
      <c r="X94" s="665"/>
      <c r="Y94" s="665"/>
      <c r="Z94" s="665"/>
      <c r="AA94" s="665"/>
      <c r="AB94" s="665"/>
      <c r="AC94" s="665"/>
      <c r="AD94" s="665"/>
      <c r="AE94" s="665"/>
      <c r="AF94" s="665"/>
      <c r="AG94" s="665"/>
      <c r="AH94" s="665"/>
      <c r="AI94" s="132">
        <v>1649</v>
      </c>
      <c r="AJ94" s="886"/>
      <c r="AK94" s="886"/>
      <c r="AL94" s="125" t="s">
        <v>97</v>
      </c>
    </row>
    <row r="95" spans="1:44" ht="14.5" customHeight="1" x14ac:dyDescent="0.35">
      <c r="B95" s="705"/>
      <c r="C95" s="124"/>
      <c r="D95" s="91">
        <v>87</v>
      </c>
      <c r="E95" s="638" t="s">
        <v>212</v>
      </c>
      <c r="F95" s="638"/>
      <c r="G95" s="638"/>
      <c r="H95" s="638"/>
      <c r="I95" s="638"/>
      <c r="J95" s="638"/>
      <c r="K95" s="638"/>
      <c r="L95" s="638"/>
      <c r="M95" s="638"/>
      <c r="N95" s="638"/>
      <c r="O95" s="638"/>
      <c r="P95" s="638"/>
      <c r="Q95" s="638"/>
      <c r="R95" s="638"/>
      <c r="S95" s="638"/>
      <c r="T95" s="638"/>
      <c r="U95" s="638"/>
      <c r="V95" s="638"/>
      <c r="W95" s="638"/>
      <c r="X95" s="638"/>
      <c r="Y95" s="638"/>
      <c r="Z95" s="638"/>
      <c r="AA95" s="638"/>
      <c r="AB95" s="638"/>
      <c r="AC95" s="638"/>
      <c r="AD95" s="638"/>
      <c r="AE95" s="638"/>
      <c r="AF95" s="638"/>
      <c r="AG95" s="638"/>
      <c r="AH95" s="638"/>
      <c r="AI95" s="132">
        <v>900</v>
      </c>
      <c r="AJ95" s="886"/>
      <c r="AK95" s="886"/>
      <c r="AL95" s="89" t="s">
        <v>97</v>
      </c>
    </row>
    <row r="96" spans="1:44" ht="15" thickBot="1" x14ac:dyDescent="0.4">
      <c r="B96" s="706"/>
      <c r="C96" s="128"/>
      <c r="D96" s="95">
        <v>88</v>
      </c>
      <c r="E96" s="666" t="s">
        <v>213</v>
      </c>
      <c r="F96" s="666"/>
      <c r="G96" s="666"/>
      <c r="H96" s="666"/>
      <c r="I96" s="666"/>
      <c r="J96" s="666"/>
      <c r="K96" s="666"/>
      <c r="L96" s="666"/>
      <c r="M96" s="666"/>
      <c r="N96" s="666"/>
      <c r="O96" s="666"/>
      <c r="P96" s="666"/>
      <c r="Q96" s="666"/>
      <c r="R96" s="666"/>
      <c r="S96" s="666"/>
      <c r="T96" s="666"/>
      <c r="U96" s="666"/>
      <c r="V96" s="666"/>
      <c r="W96" s="666"/>
      <c r="X96" s="666"/>
      <c r="Y96" s="666"/>
      <c r="Z96" s="666"/>
      <c r="AA96" s="666"/>
      <c r="AB96" s="666"/>
      <c r="AC96" s="666"/>
      <c r="AD96" s="666"/>
      <c r="AE96" s="666"/>
      <c r="AF96" s="666"/>
      <c r="AG96" s="666"/>
      <c r="AH96" s="666"/>
      <c r="AI96" s="270">
        <v>305</v>
      </c>
      <c r="AJ96" s="905">
        <f>+AJ56-AJ91-AJ89</f>
        <v>12539.52509999997</v>
      </c>
      <c r="AK96" s="906"/>
      <c r="AL96" s="96" t="s">
        <v>118</v>
      </c>
    </row>
    <row r="97" spans="2:38" s="193" customFormat="1" x14ac:dyDescent="0.35"/>
    <row r="98" spans="2:38" x14ac:dyDescent="0.35">
      <c r="B98" s="901" t="s">
        <v>214</v>
      </c>
      <c r="C98" s="901"/>
      <c r="D98" s="901"/>
      <c r="E98" s="901"/>
      <c r="F98" s="901"/>
      <c r="G98" s="901"/>
      <c r="H98" s="901"/>
      <c r="I98" s="901"/>
      <c r="J98" s="901"/>
      <c r="K98" s="901"/>
      <c r="L98" s="901"/>
      <c r="M98" s="901"/>
      <c r="N98" s="901"/>
      <c r="O98" s="901"/>
      <c r="P98" s="901"/>
      <c r="Q98" s="902"/>
      <c r="R98" s="903"/>
      <c r="S98" s="903"/>
      <c r="T98" s="904"/>
      <c r="U98" s="129" t="s">
        <v>215</v>
      </c>
      <c r="V98" s="661" t="s">
        <v>216</v>
      </c>
      <c r="W98" s="662"/>
      <c r="X98" s="662"/>
      <c r="Y98" s="662"/>
      <c r="Z98" s="662"/>
      <c r="AA98" s="662"/>
      <c r="AB98" s="662"/>
      <c r="AC98" s="662"/>
      <c r="AD98" s="662"/>
      <c r="AE98" s="663"/>
      <c r="AF98" s="129" t="s">
        <v>217</v>
      </c>
      <c r="AG98" s="664" t="s">
        <v>218</v>
      </c>
      <c r="AH98" s="664"/>
      <c r="AI98" s="129" t="s">
        <v>219</v>
      </c>
      <c r="AJ98" s="661" t="s">
        <v>220</v>
      </c>
      <c r="AK98" s="663"/>
      <c r="AL98" s="203"/>
    </row>
    <row r="99" spans="2:38" x14ac:dyDescent="0.35">
      <c r="B99" s="129" t="s">
        <v>221</v>
      </c>
      <c r="C99" s="131"/>
      <c r="D99" s="131"/>
      <c r="E99" s="131"/>
      <c r="F99" s="131"/>
      <c r="G99" s="131"/>
      <c r="H99" s="131"/>
      <c r="I99" s="131"/>
      <c r="J99" s="131"/>
      <c r="K99" s="131"/>
      <c r="L99" s="886"/>
      <c r="M99" s="886"/>
      <c r="N99" s="886"/>
      <c r="O99" s="886"/>
      <c r="P99" s="131"/>
      <c r="Q99" s="886"/>
      <c r="R99" s="886"/>
      <c r="S99" s="886"/>
      <c r="T99" s="886"/>
      <c r="U99" s="203"/>
      <c r="V99" s="886"/>
      <c r="W99" s="886"/>
      <c r="X99" s="886"/>
      <c r="Y99" s="886"/>
      <c r="Z99" s="886"/>
      <c r="AA99" s="886"/>
      <c r="AB99" s="886"/>
      <c r="AC99" s="886"/>
      <c r="AD99" s="886"/>
      <c r="AE99" s="886"/>
      <c r="AF99" s="203"/>
      <c r="AG99" s="902"/>
      <c r="AH99" s="904"/>
      <c r="AI99" s="203"/>
      <c r="AJ99" s="902"/>
      <c r="AK99" s="904"/>
      <c r="AL99" s="203"/>
    </row>
    <row r="100" spans="2:38" s="193" customFormat="1" x14ac:dyDescent="0.35"/>
    <row r="101" spans="2:38" ht="15" customHeight="1" x14ac:dyDescent="0.35">
      <c r="B101" s="645" t="s">
        <v>222</v>
      </c>
      <c r="C101" s="91">
        <v>89</v>
      </c>
      <c r="D101" s="647" t="s">
        <v>223</v>
      </c>
      <c r="E101" s="647"/>
      <c r="F101" s="647"/>
      <c r="G101" s="647"/>
      <c r="H101" s="647"/>
      <c r="I101" s="647"/>
      <c r="J101" s="647"/>
      <c r="K101" s="647"/>
      <c r="L101" s="647"/>
      <c r="M101" s="647"/>
      <c r="N101" s="647"/>
      <c r="O101" s="647"/>
      <c r="P101" s="132">
        <v>85</v>
      </c>
      <c r="Q101" s="894"/>
      <c r="R101" s="886"/>
      <c r="S101" s="886"/>
      <c r="T101" s="886"/>
      <c r="U101" s="132" t="s">
        <v>97</v>
      </c>
      <c r="V101" s="897" t="s">
        <v>224</v>
      </c>
      <c r="W101" s="897"/>
      <c r="X101" s="897"/>
      <c r="Y101" s="897"/>
      <c r="Z101" s="897"/>
      <c r="AA101" s="897"/>
      <c r="AB101" s="897"/>
      <c r="AC101" s="897"/>
      <c r="AD101" s="897"/>
      <c r="AE101" s="897"/>
      <c r="AF101" s="91">
        <v>92</v>
      </c>
      <c r="AG101" s="630" t="s">
        <v>225</v>
      </c>
      <c r="AH101" s="630"/>
      <c r="AI101" s="132">
        <v>90</v>
      </c>
      <c r="AJ101" s="894">
        <f>+AJ96</f>
        <v>12539.52509999997</v>
      </c>
      <c r="AK101" s="886"/>
      <c r="AL101" s="89" t="s">
        <v>97</v>
      </c>
    </row>
    <row r="102" spans="2:38" ht="15" customHeight="1" x14ac:dyDescent="0.35">
      <c r="B102" s="646"/>
      <c r="C102" s="91">
        <v>90</v>
      </c>
      <c r="D102" s="650" t="s">
        <v>226</v>
      </c>
      <c r="E102" s="651"/>
      <c r="F102" s="651"/>
      <c r="G102" s="651"/>
      <c r="H102" s="651"/>
      <c r="I102" s="651"/>
      <c r="J102" s="651"/>
      <c r="K102" s="651"/>
      <c r="L102" s="651"/>
      <c r="M102" s="651"/>
      <c r="N102" s="651"/>
      <c r="O102" s="652"/>
      <c r="P102" s="132">
        <v>86</v>
      </c>
      <c r="Q102" s="886"/>
      <c r="R102" s="886"/>
      <c r="S102" s="886"/>
      <c r="T102" s="886"/>
      <c r="U102" s="132" t="s">
        <v>115</v>
      </c>
      <c r="V102" s="897"/>
      <c r="W102" s="897"/>
      <c r="X102" s="897"/>
      <c r="Y102" s="897"/>
      <c r="Z102" s="897"/>
      <c r="AA102" s="897"/>
      <c r="AB102" s="897"/>
      <c r="AC102" s="897"/>
      <c r="AD102" s="897"/>
      <c r="AE102" s="897"/>
      <c r="AF102" s="91">
        <v>93</v>
      </c>
      <c r="AG102" s="630" t="s">
        <v>227</v>
      </c>
      <c r="AH102" s="630"/>
      <c r="AI102" s="132">
        <v>39</v>
      </c>
      <c r="AJ102" s="898">
        <f>+AJ101*3%</f>
        <v>376.18575299999907</v>
      </c>
      <c r="AK102" s="898"/>
      <c r="AL102" s="89" t="s">
        <v>97</v>
      </c>
    </row>
    <row r="103" spans="2:38" ht="27" customHeight="1" x14ac:dyDescent="0.35">
      <c r="B103" s="646"/>
      <c r="C103" s="891" t="s">
        <v>228</v>
      </c>
      <c r="D103" s="892"/>
      <c r="E103" s="892"/>
      <c r="F103" s="892"/>
      <c r="G103" s="892"/>
      <c r="H103" s="892"/>
      <c r="I103" s="892"/>
      <c r="J103" s="892"/>
      <c r="K103" s="892"/>
      <c r="L103" s="892"/>
      <c r="M103" s="892"/>
      <c r="N103" s="892"/>
      <c r="O103" s="892"/>
      <c r="P103" s="892"/>
      <c r="Q103" s="892"/>
      <c r="R103" s="892"/>
      <c r="S103" s="892"/>
      <c r="T103" s="892"/>
      <c r="U103" s="893"/>
      <c r="V103" s="897"/>
      <c r="W103" s="897"/>
      <c r="X103" s="897"/>
      <c r="Y103" s="897"/>
      <c r="Z103" s="897"/>
      <c r="AA103" s="897"/>
      <c r="AB103" s="897"/>
      <c r="AC103" s="897"/>
      <c r="AD103" s="897"/>
      <c r="AE103" s="897"/>
      <c r="AF103" s="91">
        <v>94</v>
      </c>
      <c r="AG103" s="643" t="s">
        <v>229</v>
      </c>
      <c r="AH103" s="643"/>
      <c r="AI103" s="132">
        <v>91</v>
      </c>
      <c r="AJ103" s="894">
        <f>+AJ101+AJ102</f>
        <v>12915.71085299997</v>
      </c>
      <c r="AK103" s="886"/>
      <c r="AL103" s="89" t="s">
        <v>118</v>
      </c>
    </row>
    <row r="104" spans="2:38" ht="15.75" customHeight="1" x14ac:dyDescent="0.35">
      <c r="B104" s="646"/>
      <c r="C104" s="91">
        <f>+C102+1</f>
        <v>91</v>
      </c>
      <c r="D104" s="630" t="s">
        <v>4</v>
      </c>
      <c r="E104" s="630"/>
      <c r="F104" s="630"/>
      <c r="G104" s="630"/>
      <c r="H104" s="630"/>
      <c r="I104" s="630"/>
      <c r="J104" s="630"/>
      <c r="K104" s="630"/>
      <c r="L104" s="630"/>
      <c r="M104" s="630"/>
      <c r="N104" s="630"/>
      <c r="O104" s="630"/>
      <c r="P104" s="132">
        <v>87</v>
      </c>
      <c r="Q104" s="972"/>
      <c r="R104" s="973"/>
      <c r="S104" s="973"/>
      <c r="T104" s="973"/>
      <c r="U104" s="132" t="s">
        <v>118</v>
      </c>
      <c r="V104" s="896" t="s">
        <v>230</v>
      </c>
      <c r="W104" s="896"/>
      <c r="X104" s="896"/>
      <c r="Y104" s="896"/>
      <c r="Z104" s="896"/>
      <c r="AA104" s="896"/>
      <c r="AB104" s="896"/>
      <c r="AC104" s="896"/>
      <c r="AD104" s="896"/>
      <c r="AE104" s="896"/>
      <c r="AF104" s="203"/>
      <c r="AI104" s="132"/>
      <c r="AJ104" s="886"/>
      <c r="AK104" s="886"/>
      <c r="AL104" s="89"/>
    </row>
    <row r="105" spans="2:38" ht="14.5" customHeight="1" x14ac:dyDescent="0.35">
      <c r="B105" s="646"/>
      <c r="D105" s="884" t="s">
        <v>231</v>
      </c>
      <c r="E105" s="884"/>
      <c r="F105" s="884"/>
      <c r="G105" s="884"/>
      <c r="H105" s="884"/>
      <c r="I105" s="884"/>
      <c r="J105" s="884"/>
      <c r="K105" s="884"/>
      <c r="L105" s="884"/>
      <c r="M105" s="884"/>
      <c r="N105" s="884"/>
      <c r="O105" s="884"/>
      <c r="P105" s="884"/>
      <c r="Q105" s="884"/>
      <c r="R105" s="884"/>
      <c r="S105" s="884"/>
      <c r="T105" s="884"/>
      <c r="U105" s="884"/>
      <c r="V105" s="885" t="s">
        <v>232</v>
      </c>
      <c r="W105" s="885"/>
      <c r="X105" s="885"/>
      <c r="Y105" s="885"/>
      <c r="Z105" s="885"/>
      <c r="AA105" s="885"/>
      <c r="AB105" s="885"/>
      <c r="AC105" s="885"/>
      <c r="AD105" s="885"/>
      <c r="AE105" s="885"/>
      <c r="AF105" s="91">
        <f>+AF103+1</f>
        <v>95</v>
      </c>
      <c r="AG105" s="630" t="s">
        <v>233</v>
      </c>
      <c r="AH105" s="630"/>
      <c r="AI105" s="132">
        <v>92</v>
      </c>
      <c r="AJ105" s="886"/>
      <c r="AK105" s="886"/>
      <c r="AL105" s="89" t="s">
        <v>97</v>
      </c>
    </row>
    <row r="106" spans="2:38" ht="14.5" customHeight="1" x14ac:dyDescent="0.35">
      <c r="B106" s="646"/>
      <c r="C106" s="132">
        <v>301</v>
      </c>
      <c r="D106" s="632" t="s">
        <v>234</v>
      </c>
      <c r="E106" s="633"/>
      <c r="F106" s="633"/>
      <c r="G106" s="633"/>
      <c r="H106" s="633"/>
      <c r="I106" s="633"/>
      <c r="J106" s="633"/>
      <c r="K106" s="633"/>
      <c r="L106" s="633"/>
      <c r="M106" s="633"/>
      <c r="N106" s="633"/>
      <c r="O106" s="634"/>
      <c r="P106" s="132">
        <v>306</v>
      </c>
      <c r="Q106" s="887"/>
      <c r="R106" s="888"/>
      <c r="S106" s="888"/>
      <c r="T106" s="888"/>
      <c r="U106" s="889"/>
      <c r="V106" s="885"/>
      <c r="W106" s="885"/>
      <c r="X106" s="885"/>
      <c r="Y106" s="885"/>
      <c r="Z106" s="885"/>
      <c r="AA106" s="885"/>
      <c r="AB106" s="885"/>
      <c r="AC106" s="885"/>
      <c r="AD106" s="885"/>
      <c r="AE106" s="885"/>
      <c r="AF106" s="91">
        <f>+AF105+1</f>
        <v>96</v>
      </c>
      <c r="AG106" s="630" t="s">
        <v>235</v>
      </c>
      <c r="AH106" s="630"/>
      <c r="AI106" s="132">
        <v>93</v>
      </c>
      <c r="AJ106" s="886"/>
      <c r="AK106" s="886"/>
      <c r="AL106" s="89" t="s">
        <v>97</v>
      </c>
    </row>
    <row r="107" spans="2:38" ht="15" customHeight="1" x14ac:dyDescent="0.35">
      <c r="B107" s="646"/>
      <c r="C107" s="203"/>
      <c r="D107" s="638" t="s">
        <v>236</v>
      </c>
      <c r="E107" s="638"/>
      <c r="F107" s="638"/>
      <c r="G107" s="638"/>
      <c r="H107" s="638"/>
      <c r="I107" s="638"/>
      <c r="J107" s="638"/>
      <c r="K107" s="638"/>
      <c r="L107" s="638"/>
      <c r="M107" s="638"/>
      <c r="N107" s="638"/>
      <c r="O107" s="638"/>
      <c r="P107" s="132"/>
      <c r="Q107" s="890"/>
      <c r="R107" s="890"/>
      <c r="S107" s="890"/>
      <c r="T107" s="890"/>
      <c r="U107" s="132"/>
      <c r="V107" s="885"/>
      <c r="W107" s="885"/>
      <c r="X107" s="885"/>
      <c r="Y107" s="885"/>
      <c r="Z107" s="885"/>
      <c r="AA107" s="885"/>
      <c r="AB107" s="885"/>
      <c r="AC107" s="885"/>
      <c r="AD107" s="885"/>
      <c r="AE107" s="885"/>
      <c r="AF107" s="91">
        <f>+AF106+1</f>
        <v>97</v>
      </c>
      <c r="AG107" s="630" t="s">
        <v>237</v>
      </c>
      <c r="AH107" s="630"/>
      <c r="AI107" s="132">
        <v>94</v>
      </c>
      <c r="AJ107" s="886"/>
      <c r="AK107" s="886"/>
      <c r="AL107" s="89" t="s">
        <v>118</v>
      </c>
    </row>
    <row r="108" spans="2:38" x14ac:dyDescent="0.35">
      <c r="B108" s="646"/>
      <c r="C108" s="653">
        <v>780</v>
      </c>
      <c r="D108" s="899" t="s">
        <v>238</v>
      </c>
      <c r="E108" s="899"/>
      <c r="F108" s="899"/>
      <c r="G108" s="899"/>
      <c r="H108" s="899"/>
      <c r="I108" s="899"/>
      <c r="J108" s="899"/>
      <c r="K108" s="899"/>
      <c r="L108" s="899"/>
      <c r="M108" s="899"/>
      <c r="N108" s="899"/>
      <c r="O108" s="899"/>
      <c r="P108" s="132"/>
      <c r="Q108" s="883" t="s">
        <v>239</v>
      </c>
      <c r="R108" s="883"/>
      <c r="S108" s="883"/>
      <c r="T108" s="883"/>
      <c r="U108" s="132"/>
      <c r="V108" s="193"/>
      <c r="W108" s="193"/>
      <c r="X108" s="193"/>
      <c r="Y108" s="193"/>
      <c r="Z108" s="193"/>
      <c r="AA108" s="193"/>
      <c r="AB108" s="193"/>
      <c r="AC108" s="193"/>
      <c r="AD108" s="193"/>
      <c r="AE108" s="193"/>
      <c r="AF108" s="193"/>
      <c r="AG108" s="193"/>
      <c r="AH108" s="193"/>
      <c r="AI108" s="193"/>
      <c r="AJ108" s="193"/>
      <c r="AK108" s="193"/>
      <c r="AL108" s="193"/>
    </row>
    <row r="109" spans="2:38" ht="18.75" customHeight="1" x14ac:dyDescent="0.35">
      <c r="B109" s="646"/>
      <c r="C109" s="654"/>
      <c r="D109" s="899"/>
      <c r="E109" s="899"/>
      <c r="F109" s="899"/>
      <c r="G109" s="899"/>
      <c r="H109" s="899"/>
      <c r="I109" s="899"/>
      <c r="J109" s="899"/>
      <c r="K109" s="899"/>
      <c r="L109" s="899"/>
      <c r="M109" s="899"/>
      <c r="N109" s="899"/>
      <c r="O109" s="899"/>
      <c r="P109" s="132"/>
      <c r="Q109" s="883" t="s">
        <v>240</v>
      </c>
      <c r="R109" s="883"/>
      <c r="S109" s="883"/>
      <c r="T109" s="883"/>
      <c r="U109" s="132"/>
      <c r="V109" s="193"/>
      <c r="W109" s="900" t="s">
        <v>241</v>
      </c>
      <c r="X109" s="900"/>
      <c r="Y109" s="900"/>
      <c r="Z109" s="900"/>
      <c r="AA109" s="900"/>
      <c r="AB109" s="900"/>
      <c r="AC109" s="900"/>
      <c r="AD109" s="900"/>
      <c r="AE109" s="900"/>
      <c r="AF109" s="900"/>
      <c r="AG109" s="900"/>
      <c r="AH109" s="900"/>
      <c r="AI109" s="900"/>
      <c r="AJ109" s="193"/>
      <c r="AK109" s="193"/>
      <c r="AL109" s="193"/>
    </row>
    <row r="110" spans="2:38" x14ac:dyDescent="0.35">
      <c r="B110" s="646"/>
      <c r="C110" s="654"/>
      <c r="D110" s="899"/>
      <c r="E110" s="899"/>
      <c r="F110" s="899"/>
      <c r="G110" s="899"/>
      <c r="H110" s="899"/>
      <c r="I110" s="899"/>
      <c r="J110" s="899"/>
      <c r="K110" s="899"/>
      <c r="L110" s="899"/>
      <c r="M110" s="899"/>
      <c r="N110" s="899"/>
      <c r="O110" s="899"/>
      <c r="P110" s="132"/>
      <c r="Q110" s="883" t="s">
        <v>242</v>
      </c>
      <c r="R110" s="883"/>
      <c r="S110" s="883"/>
      <c r="T110" s="883"/>
      <c r="U110" s="132"/>
      <c r="V110" s="193"/>
      <c r="W110" s="204" t="s">
        <v>243</v>
      </c>
      <c r="X110" s="193"/>
      <c r="Y110" s="193"/>
      <c r="Z110" s="193"/>
      <c r="AA110" s="193"/>
      <c r="AB110" s="193"/>
      <c r="AC110" s="193"/>
      <c r="AD110" s="193"/>
      <c r="AE110" s="193"/>
      <c r="AF110" s="193"/>
      <c r="AG110" s="193"/>
      <c r="AH110" s="193"/>
      <c r="AI110" s="193"/>
      <c r="AJ110" s="193"/>
      <c r="AK110" s="193"/>
      <c r="AL110" s="193"/>
    </row>
    <row r="111" spans="2:38" s="193" customFormat="1" x14ac:dyDescent="0.35"/>
  </sheetData>
  <mergeCells count="380">
    <mergeCell ref="AN1:AP2"/>
    <mergeCell ref="B5:C7"/>
    <mergeCell ref="D5:S7"/>
    <mergeCell ref="T5:AE5"/>
    <mergeCell ref="AF5:AL7"/>
    <mergeCell ref="T6:Y6"/>
    <mergeCell ref="Z6:AE6"/>
    <mergeCell ref="T7:V7"/>
    <mergeCell ref="W7:Y7"/>
    <mergeCell ref="B8:B28"/>
    <mergeCell ref="C8:C21"/>
    <mergeCell ref="E8:S8"/>
    <mergeCell ref="U8:V8"/>
    <mergeCell ref="X8:Y8"/>
    <mergeCell ref="AA8:AB8"/>
    <mergeCell ref="AD8:AE8"/>
    <mergeCell ref="E10:S10"/>
    <mergeCell ref="B1:E1"/>
    <mergeCell ref="AA12:AB12"/>
    <mergeCell ref="AD12:AE12"/>
    <mergeCell ref="D13:D14"/>
    <mergeCell ref="E13:S14"/>
    <mergeCell ref="T13:T14"/>
    <mergeCell ref="U13:V14"/>
    <mergeCell ref="W13:W14"/>
    <mergeCell ref="X13:Y14"/>
    <mergeCell ref="T18:Y18"/>
    <mergeCell ref="AA18:AB18"/>
    <mergeCell ref="AD18:AE18"/>
    <mergeCell ref="E20:M20"/>
    <mergeCell ref="O20:S20"/>
    <mergeCell ref="T20:Y20"/>
    <mergeCell ref="AA20:AE20"/>
    <mergeCell ref="AG8:AK8"/>
    <mergeCell ref="E9:S9"/>
    <mergeCell ref="U9:V9"/>
    <mergeCell ref="X9:Y9"/>
    <mergeCell ref="AA9:AB9"/>
    <mergeCell ref="AD9:AE9"/>
    <mergeCell ref="AG9:AK9"/>
    <mergeCell ref="Z7:AB7"/>
    <mergeCell ref="AC7:AE7"/>
    <mergeCell ref="AG12:AK12"/>
    <mergeCell ref="T10:Y10"/>
    <mergeCell ref="Z10:AE10"/>
    <mergeCell ref="AG10:AK10"/>
    <mergeCell ref="E11:S11"/>
    <mergeCell ref="T11:Y11"/>
    <mergeCell ref="Z11:AB11"/>
    <mergeCell ref="AD11:AE11"/>
    <mergeCell ref="AG11:AK11"/>
    <mergeCell ref="E12:S12"/>
    <mergeCell ref="U12:V12"/>
    <mergeCell ref="X12:Y12"/>
    <mergeCell ref="AL13:AL14"/>
    <mergeCell ref="E15:S15"/>
    <mergeCell ref="T15:Y15"/>
    <mergeCell ref="Z15:AE15"/>
    <mergeCell ref="AG15:AK15"/>
    <mergeCell ref="E16:S16"/>
    <mergeCell ref="T16:Y16"/>
    <mergeCell ref="Z16:AB16"/>
    <mergeCell ref="AD16:AE16"/>
    <mergeCell ref="AG16:AK16"/>
    <mergeCell ref="Z13:Z14"/>
    <mergeCell ref="AA13:AB14"/>
    <mergeCell ref="AC13:AC14"/>
    <mergeCell ref="AD13:AE14"/>
    <mergeCell ref="AF13:AF14"/>
    <mergeCell ref="AG13:AK14"/>
    <mergeCell ref="AG18:AK18"/>
    <mergeCell ref="E19:AE19"/>
    <mergeCell ref="AG19:AK19"/>
    <mergeCell ref="E17:S17"/>
    <mergeCell ref="U17:V17"/>
    <mergeCell ref="X17:Y17"/>
    <mergeCell ref="AA17:AB17"/>
    <mergeCell ref="AD17:AE17"/>
    <mergeCell ref="AG17:AK17"/>
    <mergeCell ref="AG20:AK20"/>
    <mergeCell ref="E21:M21"/>
    <mergeCell ref="O21:S21"/>
    <mergeCell ref="T21:Y21"/>
    <mergeCell ref="AA21:AE21"/>
    <mergeCell ref="AG21:AK21"/>
    <mergeCell ref="C22:C27"/>
    <mergeCell ref="E22:M22"/>
    <mergeCell ref="O22:S22"/>
    <mergeCell ref="T22:Y22"/>
    <mergeCell ref="AA22:AE22"/>
    <mergeCell ref="AG22:AK22"/>
    <mergeCell ref="E23:AE23"/>
    <mergeCell ref="AG23:AK23"/>
    <mergeCell ref="E24:AE24"/>
    <mergeCell ref="AG24:AK24"/>
    <mergeCell ref="E27:M27"/>
    <mergeCell ref="O27:S27"/>
    <mergeCell ref="T27:Y27"/>
    <mergeCell ref="AG27:AK27"/>
    <mergeCell ref="E28:AE28"/>
    <mergeCell ref="AG28:AK28"/>
    <mergeCell ref="E25:AE25"/>
    <mergeCell ref="AG25:AK25"/>
    <mergeCell ref="E26:M26"/>
    <mergeCell ref="O26:S26"/>
    <mergeCell ref="T26:Y26"/>
    <mergeCell ref="AG26:AK26"/>
    <mergeCell ref="B29:B55"/>
    <mergeCell ref="E29:AE29"/>
    <mergeCell ref="AG29:AH29"/>
    <mergeCell ref="AJ29:AK29"/>
    <mergeCell ref="E30:AE30"/>
    <mergeCell ref="AG30:AH30"/>
    <mergeCell ref="E31:AE31"/>
    <mergeCell ref="AG31:AH31"/>
    <mergeCell ref="E32:AE32"/>
    <mergeCell ref="AG32:AH32"/>
    <mergeCell ref="E33:AE33"/>
    <mergeCell ref="AG33:AH33"/>
    <mergeCell ref="E34:AE34"/>
    <mergeCell ref="AG34:AH34"/>
    <mergeCell ref="C35:C54"/>
    <mergeCell ref="E35:AE35"/>
    <mergeCell ref="AG35:AH35"/>
    <mergeCell ref="E36:AE36"/>
    <mergeCell ref="AG36:AH36"/>
    <mergeCell ref="E37:AE37"/>
    <mergeCell ref="E41:AE41"/>
    <mergeCell ref="AG41:AH41"/>
    <mergeCell ref="E42:AE42"/>
    <mergeCell ref="AG42:AH42"/>
    <mergeCell ref="E43:AE43"/>
    <mergeCell ref="AG43:AH43"/>
    <mergeCell ref="AG37:AH37"/>
    <mergeCell ref="E38:AE38"/>
    <mergeCell ref="AG38:AH38"/>
    <mergeCell ref="E39:AE39"/>
    <mergeCell ref="AG39:AH39"/>
    <mergeCell ref="E40:AE40"/>
    <mergeCell ref="AG40:AH40"/>
    <mergeCell ref="E47:AE47"/>
    <mergeCell ref="AG47:AH47"/>
    <mergeCell ref="E48:AE48"/>
    <mergeCell ref="AG48:AH48"/>
    <mergeCell ref="E49:AE49"/>
    <mergeCell ref="AG49:AH49"/>
    <mergeCell ref="E44:AE44"/>
    <mergeCell ref="AG44:AH44"/>
    <mergeCell ref="E45:AE45"/>
    <mergeCell ref="AG45:AH45"/>
    <mergeCell ref="E46:AE46"/>
    <mergeCell ref="AG46:AH46"/>
    <mergeCell ref="E53:AE53"/>
    <mergeCell ref="AG53:AH53"/>
    <mergeCell ref="E54:AE54"/>
    <mergeCell ref="AG54:AH54"/>
    <mergeCell ref="E55:AE55"/>
    <mergeCell ref="AG55:AH55"/>
    <mergeCell ref="E50:AE50"/>
    <mergeCell ref="AG50:AH50"/>
    <mergeCell ref="E51:AE51"/>
    <mergeCell ref="AG51:AH51"/>
    <mergeCell ref="E52:AE52"/>
    <mergeCell ref="AG52:AH52"/>
    <mergeCell ref="E58:Z58"/>
    <mergeCell ref="AB58:AE58"/>
    <mergeCell ref="AG58:AH58"/>
    <mergeCell ref="AJ58:AK58"/>
    <mergeCell ref="E59:Z59"/>
    <mergeCell ref="AG59:AH59"/>
    <mergeCell ref="AJ59:AK59"/>
    <mergeCell ref="B56:B96"/>
    <mergeCell ref="E56:Z56"/>
    <mergeCell ref="AB56:AE56"/>
    <mergeCell ref="AG56:AH56"/>
    <mergeCell ref="AJ56:AK56"/>
    <mergeCell ref="C57:C81"/>
    <mergeCell ref="E57:Z57"/>
    <mergeCell ref="AB57:AE57"/>
    <mergeCell ref="AG57:AH57"/>
    <mergeCell ref="AJ57:AK57"/>
    <mergeCell ref="E62:Z62"/>
    <mergeCell ref="AB62:AE62"/>
    <mergeCell ref="AG62:AH62"/>
    <mergeCell ref="AJ62:AK62"/>
    <mergeCell ref="E63:Z63"/>
    <mergeCell ref="AB63:AE63"/>
    <mergeCell ref="AG63:AH63"/>
    <mergeCell ref="AJ63:AK63"/>
    <mergeCell ref="E60:Z60"/>
    <mergeCell ref="AB60:AE60"/>
    <mergeCell ref="AG60:AH60"/>
    <mergeCell ref="AJ60:AK60"/>
    <mergeCell ref="E61:Z61"/>
    <mergeCell ref="AB61:AE61"/>
    <mergeCell ref="AG61:AH61"/>
    <mergeCell ref="AJ61:AK61"/>
    <mergeCell ref="E66:Z66"/>
    <mergeCell ref="AB66:AE66"/>
    <mergeCell ref="AG66:AH66"/>
    <mergeCell ref="AJ66:AK66"/>
    <mergeCell ref="E67:Z67"/>
    <mergeCell ref="AB67:AE67"/>
    <mergeCell ref="AG67:AH67"/>
    <mergeCell ref="AJ67:AK67"/>
    <mergeCell ref="E64:Z64"/>
    <mergeCell ref="AB64:AE64"/>
    <mergeCell ref="AG64:AH64"/>
    <mergeCell ref="AJ64:AK64"/>
    <mergeCell ref="E65:Z65"/>
    <mergeCell ref="AB65:AE65"/>
    <mergeCell ref="AG65:AH65"/>
    <mergeCell ref="AJ65:AK65"/>
    <mergeCell ref="E70:Z70"/>
    <mergeCell ref="AB70:AE70"/>
    <mergeCell ref="AG70:AH70"/>
    <mergeCell ref="AJ70:AK70"/>
    <mergeCell ref="E71:Z71"/>
    <mergeCell ref="AB71:AE71"/>
    <mergeCell ref="AG71:AH71"/>
    <mergeCell ref="AJ71:AK71"/>
    <mergeCell ref="E68:Z68"/>
    <mergeCell ref="AB68:AE68"/>
    <mergeCell ref="AG68:AH68"/>
    <mergeCell ref="AJ68:AK68"/>
    <mergeCell ref="E69:Z69"/>
    <mergeCell ref="AB69:AE69"/>
    <mergeCell ref="AG69:AH69"/>
    <mergeCell ref="AJ69:AK69"/>
    <mergeCell ref="E74:Z74"/>
    <mergeCell ref="AB74:AE74"/>
    <mergeCell ref="AG74:AH74"/>
    <mergeCell ref="AJ74:AK74"/>
    <mergeCell ref="E75:Z75"/>
    <mergeCell ref="AB75:AE75"/>
    <mergeCell ref="AG75:AH75"/>
    <mergeCell ref="AJ75:AK75"/>
    <mergeCell ref="E72:Z72"/>
    <mergeCell ref="AB72:AE72"/>
    <mergeCell ref="AG72:AH72"/>
    <mergeCell ref="AJ72:AK72"/>
    <mergeCell ref="E73:Z73"/>
    <mergeCell ref="AB73:AE73"/>
    <mergeCell ref="AG73:AH73"/>
    <mergeCell ref="AJ73:AK73"/>
    <mergeCell ref="E78:AH78"/>
    <mergeCell ref="AJ78:AK78"/>
    <mergeCell ref="E79:O79"/>
    <mergeCell ref="Q79:U79"/>
    <mergeCell ref="V79:AE79"/>
    <mergeCell ref="AG79:AH79"/>
    <mergeCell ref="AJ79:AK79"/>
    <mergeCell ref="E76:O76"/>
    <mergeCell ref="Q76:U76"/>
    <mergeCell ref="V76:AE76"/>
    <mergeCell ref="AG76:AH76"/>
    <mergeCell ref="AJ76:AK76"/>
    <mergeCell ref="E77:O77"/>
    <mergeCell ref="Q77:U77"/>
    <mergeCell ref="V77:AE77"/>
    <mergeCell ref="AG77:AH77"/>
    <mergeCell ref="AJ77:AK77"/>
    <mergeCell ref="E80:O80"/>
    <mergeCell ref="Q80:U80"/>
    <mergeCell ref="V80:AE80"/>
    <mergeCell ref="AG80:AH80"/>
    <mergeCell ref="AJ80:AK80"/>
    <mergeCell ref="E81:O81"/>
    <mergeCell ref="Q81:U81"/>
    <mergeCell ref="V81:AE81"/>
    <mergeCell ref="AG81:AH81"/>
    <mergeCell ref="AJ81:AK81"/>
    <mergeCell ref="C82:C93"/>
    <mergeCell ref="E82:Z82"/>
    <mergeCell ref="AB82:AE82"/>
    <mergeCell ref="AG82:AH82"/>
    <mergeCell ref="AJ82:AK82"/>
    <mergeCell ref="E83:O83"/>
    <mergeCell ref="Q83:U83"/>
    <mergeCell ref="V83:AE83"/>
    <mergeCell ref="AG83:AH83"/>
    <mergeCell ref="AJ83:AK83"/>
    <mergeCell ref="E84:O84"/>
    <mergeCell ref="Q84:U84"/>
    <mergeCell ref="V84:AE84"/>
    <mergeCell ref="AG84:AH84"/>
    <mergeCell ref="AJ84:AK84"/>
    <mergeCell ref="E85:O85"/>
    <mergeCell ref="Q85:U85"/>
    <mergeCell ref="V85:AE85"/>
    <mergeCell ref="AG85:AH85"/>
    <mergeCell ref="AJ85:AK85"/>
    <mergeCell ref="E86:O86"/>
    <mergeCell ref="Q86:U86"/>
    <mergeCell ref="V86:AE86"/>
    <mergeCell ref="AG86:AH86"/>
    <mergeCell ref="AJ86:AK86"/>
    <mergeCell ref="E87:O87"/>
    <mergeCell ref="Q87:U87"/>
    <mergeCell ref="V87:AE87"/>
    <mergeCell ref="AG87:AH87"/>
    <mergeCell ref="AJ87:AK87"/>
    <mergeCell ref="E90:O90"/>
    <mergeCell ref="Q90:U90"/>
    <mergeCell ref="V90:AE90"/>
    <mergeCell ref="AG90:AH90"/>
    <mergeCell ref="AJ90:AK90"/>
    <mergeCell ref="E91:AH91"/>
    <mergeCell ref="AJ91:AK91"/>
    <mergeCell ref="E88:O88"/>
    <mergeCell ref="Q88:U88"/>
    <mergeCell ref="V88:AE88"/>
    <mergeCell ref="AG88:AH88"/>
    <mergeCell ref="AJ88:AK88"/>
    <mergeCell ref="E89:O89"/>
    <mergeCell ref="Q89:U89"/>
    <mergeCell ref="V89:AE89"/>
    <mergeCell ref="AG89:AH89"/>
    <mergeCell ref="AJ89:AK89"/>
    <mergeCell ref="E94:AH94"/>
    <mergeCell ref="AJ94:AK94"/>
    <mergeCell ref="E95:AH95"/>
    <mergeCell ref="AJ95:AK95"/>
    <mergeCell ref="E96:AH96"/>
    <mergeCell ref="AJ96:AK96"/>
    <mergeCell ref="E92:O92"/>
    <mergeCell ref="Q92:U92"/>
    <mergeCell ref="V92:AE92"/>
    <mergeCell ref="AG92:AH92"/>
    <mergeCell ref="AJ92:AK92"/>
    <mergeCell ref="E93:O93"/>
    <mergeCell ref="Q93:U93"/>
    <mergeCell ref="V93:AE93"/>
    <mergeCell ref="AG93:AH93"/>
    <mergeCell ref="AJ93:AK93"/>
    <mergeCell ref="B98:P98"/>
    <mergeCell ref="Q98:T98"/>
    <mergeCell ref="V98:AE98"/>
    <mergeCell ref="AG98:AH98"/>
    <mergeCell ref="AJ98:AK98"/>
    <mergeCell ref="L99:O99"/>
    <mergeCell ref="Q99:T99"/>
    <mergeCell ref="V99:AE99"/>
    <mergeCell ref="AG99:AH99"/>
    <mergeCell ref="AJ99:AK99"/>
    <mergeCell ref="C103:U103"/>
    <mergeCell ref="AG103:AH103"/>
    <mergeCell ref="AJ103:AK103"/>
    <mergeCell ref="D104:O104"/>
    <mergeCell ref="Q104:T104"/>
    <mergeCell ref="V104:AE104"/>
    <mergeCell ref="AJ104:AK104"/>
    <mergeCell ref="B101:B110"/>
    <mergeCell ref="D101:O101"/>
    <mergeCell ref="Q101:T101"/>
    <mergeCell ref="V101:AE103"/>
    <mergeCell ref="AG101:AH101"/>
    <mergeCell ref="AJ101:AK101"/>
    <mergeCell ref="D102:O102"/>
    <mergeCell ref="Q102:T102"/>
    <mergeCell ref="AG102:AH102"/>
    <mergeCell ref="AJ102:AK102"/>
    <mergeCell ref="AG107:AH107"/>
    <mergeCell ref="AJ107:AK107"/>
    <mergeCell ref="C108:C110"/>
    <mergeCell ref="D108:O110"/>
    <mergeCell ref="Q108:T108"/>
    <mergeCell ref="Q109:T109"/>
    <mergeCell ref="W109:AI109"/>
    <mergeCell ref="Q110:T110"/>
    <mergeCell ref="D105:U105"/>
    <mergeCell ref="V105:AE107"/>
    <mergeCell ref="AG105:AH105"/>
    <mergeCell ref="AJ105:AK105"/>
    <mergeCell ref="D106:O106"/>
    <mergeCell ref="Q106:U106"/>
    <mergeCell ref="AG106:AH106"/>
    <mergeCell ref="AJ106:AK106"/>
    <mergeCell ref="D107:O107"/>
    <mergeCell ref="Q107:T10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BD0B9-4C2E-427E-A390-DA27F5B0A6CB}">
  <dimension ref="A1:Q18"/>
  <sheetViews>
    <sheetView zoomScale="130" zoomScaleNormal="130" workbookViewId="0">
      <selection activeCell="P6" sqref="P6:Q6"/>
    </sheetView>
  </sheetViews>
  <sheetFormatPr baseColWidth="10" defaultColWidth="11.453125" defaultRowHeight="13" x14ac:dyDescent="0.35"/>
  <cols>
    <col min="1" max="1" width="16.54296875" style="231" customWidth="1"/>
    <col min="2" max="2" width="11.453125" style="231"/>
    <col min="3" max="3" width="14.26953125" style="231" customWidth="1"/>
    <col min="4" max="4" width="13" style="231" customWidth="1"/>
    <col min="5" max="5" width="13.1796875" style="231" customWidth="1"/>
    <col min="6" max="8" width="11.453125" style="231"/>
    <col min="9" max="9" width="7.7265625" style="231" customWidth="1"/>
    <col min="10" max="10" width="6" style="231" customWidth="1"/>
    <col min="11" max="15" width="11.453125" style="231"/>
    <col min="16" max="16" width="8.453125" style="231" customWidth="1"/>
    <col min="17" max="17" width="6.54296875" style="231" customWidth="1"/>
    <col min="18" max="16384" width="11.453125" style="231"/>
  </cols>
  <sheetData>
    <row r="1" spans="1:17" x14ac:dyDescent="0.35">
      <c r="A1" s="988" t="s">
        <v>409</v>
      </c>
      <c r="B1" s="989"/>
      <c r="C1" s="989"/>
      <c r="D1" s="989"/>
      <c r="E1" s="989"/>
      <c r="F1" s="989"/>
      <c r="G1" s="989"/>
      <c r="H1" s="989"/>
      <c r="I1" s="989"/>
      <c r="J1" s="989"/>
      <c r="K1" s="989"/>
      <c r="L1" s="989"/>
      <c r="M1" s="989"/>
      <c r="N1" s="989"/>
      <c r="O1" s="989"/>
      <c r="P1" s="989"/>
      <c r="Q1" s="990"/>
    </row>
    <row r="2" spans="1:17" x14ac:dyDescent="0.35">
      <c r="A2" s="982" t="s">
        <v>42</v>
      </c>
      <c r="B2" s="991" t="s">
        <v>410</v>
      </c>
      <c r="C2" s="982" t="s">
        <v>411</v>
      </c>
      <c r="D2" s="994" t="s">
        <v>412</v>
      </c>
      <c r="E2" s="995"/>
      <c r="F2" s="996" t="s">
        <v>382</v>
      </c>
      <c r="G2" s="997"/>
      <c r="H2" s="997"/>
      <c r="I2" s="997"/>
      <c r="J2" s="997"/>
      <c r="K2" s="997"/>
      <c r="L2" s="997"/>
      <c r="M2" s="997"/>
      <c r="N2" s="998"/>
      <c r="O2" s="982" t="s">
        <v>426</v>
      </c>
      <c r="P2" s="999" t="s">
        <v>413</v>
      </c>
      <c r="Q2" s="1000"/>
    </row>
    <row r="3" spans="1:17" x14ac:dyDescent="0.35">
      <c r="A3" s="983"/>
      <c r="B3" s="992"/>
      <c r="C3" s="983"/>
      <c r="D3" s="1005" t="s">
        <v>385</v>
      </c>
      <c r="E3" s="982" t="s">
        <v>386</v>
      </c>
      <c r="F3" s="1008" t="s">
        <v>387</v>
      </c>
      <c r="G3" s="1009"/>
      <c r="H3" s="1009"/>
      <c r="I3" s="1009"/>
      <c r="J3" s="1010"/>
      <c r="K3" s="985" t="s">
        <v>414</v>
      </c>
      <c r="L3" s="986"/>
      <c r="M3" s="986"/>
      <c r="N3" s="987"/>
      <c r="O3" s="983"/>
      <c r="P3" s="1001"/>
      <c r="Q3" s="1002"/>
    </row>
    <row r="4" spans="1:17" x14ac:dyDescent="0.35">
      <c r="A4" s="983"/>
      <c r="B4" s="992"/>
      <c r="C4" s="983"/>
      <c r="D4" s="1006"/>
      <c r="E4" s="983"/>
      <c r="F4" s="1011" t="s">
        <v>415</v>
      </c>
      <c r="G4" s="1012"/>
      <c r="H4" s="1013" t="s">
        <v>416</v>
      </c>
      <c r="I4" s="1014"/>
      <c r="J4" s="1015"/>
      <c r="K4" s="1016" t="s">
        <v>417</v>
      </c>
      <c r="L4" s="1017"/>
      <c r="M4" s="1020" t="s">
        <v>418</v>
      </c>
      <c r="N4" s="1021"/>
      <c r="O4" s="983"/>
      <c r="P4" s="1001"/>
      <c r="Q4" s="1002"/>
    </row>
    <row r="5" spans="1:17" ht="51" customHeight="1" x14ac:dyDescent="0.35">
      <c r="A5" s="984"/>
      <c r="B5" s="993"/>
      <c r="C5" s="984"/>
      <c r="D5" s="1007"/>
      <c r="E5" s="984"/>
      <c r="F5" s="232" t="s">
        <v>92</v>
      </c>
      <c r="G5" s="232" t="s">
        <v>93</v>
      </c>
      <c r="H5" s="232" t="s">
        <v>92</v>
      </c>
      <c r="I5" s="1011" t="s">
        <v>93</v>
      </c>
      <c r="J5" s="1012"/>
      <c r="K5" s="1018"/>
      <c r="L5" s="1019"/>
      <c r="M5" s="1022"/>
      <c r="N5" s="1023"/>
      <c r="O5" s="984"/>
      <c r="P5" s="1003"/>
      <c r="Q5" s="1004"/>
    </row>
    <row r="6" spans="1:17" x14ac:dyDescent="0.35">
      <c r="A6" s="233" t="s">
        <v>425</v>
      </c>
      <c r="B6" s="234">
        <f>+'Enunciado - Desarrollo'!D88</f>
        <v>0.7</v>
      </c>
      <c r="C6" s="235">
        <f>+'Enunciado - Desarrollo'!E88</f>
        <v>44025696.493333332</v>
      </c>
      <c r="D6" s="236"/>
      <c r="E6" s="237">
        <f>+'Enunciado - Desarrollo'!D24</f>
        <v>6000000</v>
      </c>
      <c r="F6" s="232"/>
      <c r="G6" s="235">
        <f>+'Enunciado - Desarrollo'!I88</f>
        <v>225555.33000000002</v>
      </c>
      <c r="H6" s="232"/>
      <c r="I6" s="974">
        <f>+'Enunciado - Desarrollo'!H88</f>
        <v>336575.33</v>
      </c>
      <c r="J6" s="975"/>
      <c r="K6" s="976"/>
      <c r="L6" s="977"/>
      <c r="M6" s="978"/>
      <c r="N6" s="979"/>
      <c r="O6" s="249">
        <f>+'Enunciado - Desarrollo'!G88</f>
        <v>84000</v>
      </c>
      <c r="P6" s="980">
        <f>+'Enunciado - Desarrollo'!J88</f>
        <v>278745.83333333337</v>
      </c>
      <c r="Q6" s="981"/>
    </row>
    <row r="9" spans="1:17" x14ac:dyDescent="0.35">
      <c r="E9" s="238"/>
    </row>
    <row r="10" spans="1:17" x14ac:dyDescent="0.35">
      <c r="E10" s="238"/>
    </row>
    <row r="11" spans="1:17" x14ac:dyDescent="0.35">
      <c r="E11" s="239"/>
    </row>
    <row r="12" spans="1:17" x14ac:dyDescent="0.35">
      <c r="E12" s="240"/>
    </row>
    <row r="13" spans="1:17" ht="14.5" x14ac:dyDescent="0.35">
      <c r="E13" s="241"/>
    </row>
    <row r="14" spans="1:17" x14ac:dyDescent="0.35">
      <c r="E14" s="242"/>
    </row>
    <row r="15" spans="1:17" ht="14.5" x14ac:dyDescent="0.35">
      <c r="E15" s="242"/>
      <c r="G15" s="243"/>
      <c r="H15" s="241"/>
    </row>
    <row r="16" spans="1:17" ht="14.5" x14ac:dyDescent="0.35">
      <c r="E16" s="241"/>
    </row>
    <row r="17" spans="5:5" x14ac:dyDescent="0.35">
      <c r="E17" s="242"/>
    </row>
    <row r="18" spans="5:5" x14ac:dyDescent="0.35">
      <c r="E18" s="243"/>
    </row>
  </sheetData>
  <mergeCells count="21">
    <mergeCell ref="A1:Q1"/>
    <mergeCell ref="A2:A5"/>
    <mergeCell ref="B2:B5"/>
    <mergeCell ref="C2:C5"/>
    <mergeCell ref="D2:E2"/>
    <mergeCell ref="F2:N2"/>
    <mergeCell ref="P2:Q5"/>
    <mergeCell ref="D3:D5"/>
    <mergeCell ref="E3:E5"/>
    <mergeCell ref="F3:J3"/>
    <mergeCell ref="F4:G4"/>
    <mergeCell ref="H4:J4"/>
    <mergeCell ref="K4:L5"/>
    <mergeCell ref="M4:N5"/>
    <mergeCell ref="I5:J5"/>
    <mergeCell ref="I6:J6"/>
    <mergeCell ref="K6:L6"/>
    <mergeCell ref="M6:N6"/>
    <mergeCell ref="P6:Q6"/>
    <mergeCell ref="O2:O5"/>
    <mergeCell ref="K3:N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10099-3CA7-499B-BBAA-1D9E40EF6B91}">
  <dimension ref="A1:Q18"/>
  <sheetViews>
    <sheetView zoomScale="130" zoomScaleNormal="130" workbookViewId="0">
      <selection activeCell="L10" sqref="L10"/>
    </sheetView>
  </sheetViews>
  <sheetFormatPr baseColWidth="10" defaultColWidth="11.453125" defaultRowHeight="13" x14ac:dyDescent="0.35"/>
  <cols>
    <col min="1" max="1" width="16.54296875" style="231" customWidth="1"/>
    <col min="2" max="2" width="11.453125" style="231"/>
    <col min="3" max="3" width="14.26953125" style="231" customWidth="1"/>
    <col min="4" max="4" width="13" style="231" customWidth="1"/>
    <col min="5" max="5" width="13.1796875" style="231" customWidth="1"/>
    <col min="6" max="8" width="11.453125" style="231"/>
    <col min="9" max="9" width="7.7265625" style="231" customWidth="1"/>
    <col min="10" max="10" width="3.54296875" style="231" customWidth="1"/>
    <col min="11" max="15" width="11.453125" style="231"/>
    <col min="16" max="16" width="8.453125" style="231" customWidth="1"/>
    <col min="17" max="17" width="6.54296875" style="231" customWidth="1"/>
    <col min="18" max="16384" width="11.453125" style="231"/>
  </cols>
  <sheetData>
    <row r="1" spans="1:17" x14ac:dyDescent="0.35">
      <c r="A1" s="988" t="s">
        <v>409</v>
      </c>
      <c r="B1" s="989"/>
      <c r="C1" s="989"/>
      <c r="D1" s="989"/>
      <c r="E1" s="989"/>
      <c r="F1" s="989"/>
      <c r="G1" s="989"/>
      <c r="H1" s="989"/>
      <c r="I1" s="989"/>
      <c r="J1" s="989"/>
      <c r="K1" s="989"/>
      <c r="L1" s="989"/>
      <c r="M1" s="989"/>
      <c r="N1" s="989"/>
      <c r="O1" s="989"/>
      <c r="P1" s="989"/>
      <c r="Q1" s="990"/>
    </row>
    <row r="2" spans="1:17" x14ac:dyDescent="0.35">
      <c r="A2" s="982" t="s">
        <v>42</v>
      </c>
      <c r="B2" s="991" t="s">
        <v>410</v>
      </c>
      <c r="C2" s="982" t="s">
        <v>411</v>
      </c>
      <c r="D2" s="994" t="s">
        <v>412</v>
      </c>
      <c r="E2" s="995"/>
      <c r="F2" s="996" t="s">
        <v>382</v>
      </c>
      <c r="G2" s="997"/>
      <c r="H2" s="997"/>
      <c r="I2" s="997"/>
      <c r="J2" s="997"/>
      <c r="K2" s="997"/>
      <c r="L2" s="997"/>
      <c r="M2" s="997"/>
      <c r="N2" s="998"/>
      <c r="O2" s="982" t="s">
        <v>426</v>
      </c>
      <c r="P2" s="999" t="s">
        <v>413</v>
      </c>
      <c r="Q2" s="1000"/>
    </row>
    <row r="3" spans="1:17" x14ac:dyDescent="0.35">
      <c r="A3" s="983"/>
      <c r="B3" s="992"/>
      <c r="C3" s="983"/>
      <c r="D3" s="1005" t="s">
        <v>385</v>
      </c>
      <c r="E3" s="982" t="s">
        <v>386</v>
      </c>
      <c r="F3" s="1008" t="s">
        <v>387</v>
      </c>
      <c r="G3" s="1009"/>
      <c r="H3" s="1009"/>
      <c r="I3" s="1009"/>
      <c r="J3" s="1010"/>
      <c r="K3" s="985" t="s">
        <v>414</v>
      </c>
      <c r="L3" s="986"/>
      <c r="M3" s="986"/>
      <c r="N3" s="987"/>
      <c r="O3" s="983"/>
      <c r="P3" s="1001"/>
      <c r="Q3" s="1002"/>
    </row>
    <row r="4" spans="1:17" x14ac:dyDescent="0.35">
      <c r="A4" s="983"/>
      <c r="B4" s="992"/>
      <c r="C4" s="983"/>
      <c r="D4" s="1006"/>
      <c r="E4" s="983"/>
      <c r="F4" s="1011" t="s">
        <v>415</v>
      </c>
      <c r="G4" s="1012"/>
      <c r="H4" s="1013" t="s">
        <v>416</v>
      </c>
      <c r="I4" s="1014"/>
      <c r="J4" s="1015"/>
      <c r="K4" s="1016" t="s">
        <v>417</v>
      </c>
      <c r="L4" s="1017"/>
      <c r="M4" s="1020" t="s">
        <v>418</v>
      </c>
      <c r="N4" s="1021"/>
      <c r="O4" s="983"/>
      <c r="P4" s="1001"/>
      <c r="Q4" s="1002"/>
    </row>
    <row r="5" spans="1:17" ht="51" customHeight="1" x14ac:dyDescent="0.35">
      <c r="A5" s="984"/>
      <c r="B5" s="993"/>
      <c r="C5" s="984"/>
      <c r="D5" s="1007"/>
      <c r="E5" s="984"/>
      <c r="F5" s="232" t="s">
        <v>92</v>
      </c>
      <c r="G5" s="232" t="s">
        <v>93</v>
      </c>
      <c r="H5" s="232" t="s">
        <v>92</v>
      </c>
      <c r="I5" s="1011" t="s">
        <v>93</v>
      </c>
      <c r="J5" s="1012"/>
      <c r="K5" s="1018"/>
      <c r="L5" s="1019"/>
      <c r="M5" s="1022"/>
      <c r="N5" s="1023"/>
      <c r="O5" s="984"/>
      <c r="P5" s="1003"/>
      <c r="Q5" s="1004"/>
    </row>
    <row r="6" spans="1:17" x14ac:dyDescent="0.35">
      <c r="A6" s="233" t="s">
        <v>427</v>
      </c>
      <c r="B6" s="234">
        <f>+'Enunciado - Desarrollo'!D89</f>
        <v>0.3</v>
      </c>
      <c r="C6" s="235">
        <f>+'Enunciado - Desarrollo'!E89</f>
        <v>18868155.640000001</v>
      </c>
      <c r="D6" s="236"/>
      <c r="E6" s="237">
        <f>+'Enunciado - Desarrollo'!D25</f>
        <v>5400000</v>
      </c>
      <c r="F6" s="232"/>
      <c r="G6" s="235">
        <f>+'Enunciado - Desarrollo'!I89</f>
        <v>96666.57</v>
      </c>
      <c r="H6" s="232"/>
      <c r="I6" s="974">
        <f>+'Enunciado - Desarrollo'!H89</f>
        <v>144246.57</v>
      </c>
      <c r="J6" s="975"/>
      <c r="K6" s="976"/>
      <c r="L6" s="977"/>
      <c r="M6" s="978"/>
      <c r="N6" s="979"/>
      <c r="O6" s="249">
        <f>+'Enunciado - Desarrollo'!G89</f>
        <v>36000</v>
      </c>
      <c r="P6" s="980">
        <f>+'Enunciado - Desarrollo'!J89</f>
        <v>119462.50000000003</v>
      </c>
      <c r="Q6" s="981"/>
    </row>
    <row r="9" spans="1:17" x14ac:dyDescent="0.35">
      <c r="E9" s="238"/>
    </row>
    <row r="10" spans="1:17" x14ac:dyDescent="0.35">
      <c r="E10" s="238"/>
    </row>
    <row r="11" spans="1:17" x14ac:dyDescent="0.35">
      <c r="E11" s="239"/>
    </row>
    <row r="12" spans="1:17" x14ac:dyDescent="0.35">
      <c r="E12" s="240"/>
    </row>
    <row r="13" spans="1:17" ht="14.5" x14ac:dyDescent="0.35">
      <c r="E13" s="241"/>
    </row>
    <row r="14" spans="1:17" x14ac:dyDescent="0.35">
      <c r="E14" s="242"/>
    </row>
    <row r="15" spans="1:17" ht="14.5" x14ac:dyDescent="0.35">
      <c r="E15" s="242"/>
      <c r="G15" s="243"/>
      <c r="H15" s="241"/>
    </row>
    <row r="16" spans="1:17" ht="14.5" x14ac:dyDescent="0.35">
      <c r="E16" s="241"/>
    </row>
    <row r="17" spans="5:5" x14ac:dyDescent="0.35">
      <c r="E17" s="242"/>
    </row>
    <row r="18" spans="5:5" x14ac:dyDescent="0.35">
      <c r="E18" s="243"/>
    </row>
  </sheetData>
  <mergeCells count="21">
    <mergeCell ref="A1:Q1"/>
    <mergeCell ref="A2:A5"/>
    <mergeCell ref="B2:B5"/>
    <mergeCell ref="C2:C5"/>
    <mergeCell ref="D2:E2"/>
    <mergeCell ref="F2:N2"/>
    <mergeCell ref="O2:O5"/>
    <mergeCell ref="P2:Q5"/>
    <mergeCell ref="D3:D5"/>
    <mergeCell ref="E3:E5"/>
    <mergeCell ref="I6:J6"/>
    <mergeCell ref="K6:L6"/>
    <mergeCell ref="M6:N6"/>
    <mergeCell ref="P6:Q6"/>
    <mergeCell ref="F3:J3"/>
    <mergeCell ref="K3:N3"/>
    <mergeCell ref="F4:G4"/>
    <mergeCell ref="H4:J4"/>
    <mergeCell ref="K4:L5"/>
    <mergeCell ref="M4:N5"/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Enunciado - Desarrollo</vt:lpstr>
      <vt:lpstr>PPM</vt:lpstr>
      <vt:lpstr>F22 14 D n°8</vt:lpstr>
      <vt:lpstr>F22 anverso Transparente</vt:lpstr>
      <vt:lpstr>F1947</vt:lpstr>
      <vt:lpstr>F22 anverso socio 1</vt:lpstr>
      <vt:lpstr>F22 anverso socio 2</vt:lpstr>
      <vt:lpstr>Cert. 69 socio 1</vt:lpstr>
      <vt:lpstr>Cert. 69 socio 2</vt:lpstr>
      <vt:lpstr>Tabla IGC</vt:lpstr>
      <vt:lpstr>'F1947'!Print_Area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Feña</dc:creator>
  <cp:lastModifiedBy>Feña</cp:lastModifiedBy>
  <dcterms:created xsi:type="dcterms:W3CDTF">2021-01-19T20:43:14Z</dcterms:created>
  <dcterms:modified xsi:type="dcterms:W3CDTF">2023-05-24T18:35:17Z</dcterms:modified>
</cp:coreProperties>
</file>